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<sst xmlns="http://schemas.openxmlformats.org/spreadsheetml/2006/main" count="151" uniqueCount="71">
  <si>
    <t>Прайс-лист</t>
  </si>
  <si>
    <t>ООО А/ф"Наш сад"</t>
  </si>
  <si>
    <t>Г00000002</t>
  </si>
  <si>
    <t>В валютах цен.</t>
  </si>
  <si>
    <t>Цены указаны на 19.03.2019</t>
  </si>
  <si>
    <t>Ценовая группа/ Номенклатура/ Характеристика номенклатуры</t>
  </si>
  <si>
    <t>Номенклатура.Код</t>
  </si>
  <si>
    <t>Оптовые/000000002</t>
  </si>
  <si>
    <t>Заказ</t>
  </si>
  <si>
    <t>Ссылка на</t>
  </si>
  <si>
    <t>Цена</t>
  </si>
  <si>
    <t>Ед.</t>
  </si>
  <si>
    <t>кол-во</t>
  </si>
  <si>
    <t>сумма руб.</t>
  </si>
  <si>
    <t>Сайт</t>
  </si>
  <si>
    <t xml:space="preserve">    Посадочный материал</t>
  </si>
  <si>
    <t xml:space="preserve">        РОЗЫ</t>
  </si>
  <si>
    <t xml:space="preserve">            Абрахам Дерби 7.04 св-роз</t>
  </si>
  <si>
    <t>шт</t>
  </si>
  <si>
    <t xml:space="preserve">            Алла 1.05 Алая</t>
  </si>
  <si>
    <t xml:space="preserve">            Амбер квин 2.01</t>
  </si>
  <si>
    <t xml:space="preserve">            Ашрам 1.109</t>
  </si>
  <si>
    <t xml:space="preserve">            Блю ривер 1,111</t>
  </si>
  <si>
    <t xml:space="preserve">            Брауни 4,33</t>
  </si>
  <si>
    <t xml:space="preserve">            Вайхельблау 4,34 пурпурная</t>
  </si>
  <si>
    <t xml:space="preserve">            Генриэта 6,20</t>
  </si>
  <si>
    <t xml:space="preserve">            Голден медальон 1.20 Желтая</t>
  </si>
  <si>
    <t xml:space="preserve">            Голден Шауэрс 4,05</t>
  </si>
  <si>
    <t xml:space="preserve">            Грин Ти 1,128</t>
  </si>
  <si>
    <t xml:space="preserve">            Грэхам Томас 7,01</t>
  </si>
  <si>
    <t xml:space="preserve">            Декор 4,03</t>
  </si>
  <si>
    <t xml:space="preserve">            Джон кокто 2,66</t>
  </si>
  <si>
    <t xml:space="preserve">            Диадем уайт 2.05 белая</t>
  </si>
  <si>
    <t xml:space="preserve">            Дин 4,24</t>
  </si>
  <si>
    <t xml:space="preserve">            Жакаранда 1.24</t>
  </si>
  <si>
    <t xml:space="preserve">            Жасмина 4,29</t>
  </si>
  <si>
    <t xml:space="preserve">            Киндер Таг 3.03</t>
  </si>
  <si>
    <t xml:space="preserve">            Кир роял 4.31</t>
  </si>
  <si>
    <t xml:space="preserve">            Кронборк 2.50</t>
  </si>
  <si>
    <t xml:space="preserve">            Маракуйя 1,129</t>
  </si>
  <si>
    <t xml:space="preserve">            Мариатерезия 2,82</t>
  </si>
  <si>
    <t xml:space="preserve">            Маунт Шаста 1,33</t>
  </si>
  <si>
    <t xml:space="preserve">            Моргенроте 6.14 оранж</t>
  </si>
  <si>
    <t xml:space="preserve">            Мюнхен Херц 2.54</t>
  </si>
  <si>
    <t xml:space="preserve">            Н-Джой 1,93</t>
  </si>
  <si>
    <t xml:space="preserve">            Нахеглют 4,28</t>
  </si>
  <si>
    <t xml:space="preserve">            Николас Халот 2,81</t>
  </si>
  <si>
    <t xml:space="preserve">            Ностальджи 1,34</t>
  </si>
  <si>
    <t xml:space="preserve">            Полька 4,16</t>
  </si>
  <si>
    <t xml:space="preserve">            Престиж де Лион 1,38</t>
  </si>
  <si>
    <t xml:space="preserve">            Пьер де ронсар 6,03</t>
  </si>
  <si>
    <t xml:space="preserve">            Ред Берлин 1,41</t>
  </si>
  <si>
    <t xml:space="preserve">            Санита 2,45</t>
  </si>
  <si>
    <t xml:space="preserve">            Сейко 1,117</t>
  </si>
  <si>
    <t xml:space="preserve">            Симонида 5,18</t>
  </si>
  <si>
    <t xml:space="preserve">            Скарлет 5,03</t>
  </si>
  <si>
    <t xml:space="preserve">            Супер Трупер 2,80</t>
  </si>
  <si>
    <t xml:space="preserve">            Тамора 7.08</t>
  </si>
  <si>
    <t xml:space="preserve">            Тиса 5,15</t>
  </si>
  <si>
    <t xml:space="preserve">            Фаворит Нит 3,30</t>
  </si>
  <si>
    <t xml:space="preserve">            Фальстаф 7,10</t>
  </si>
  <si>
    <t xml:space="preserve">            Фламинго 1.17</t>
  </si>
  <si>
    <t xml:space="preserve">            Фойерлэнд 2,76</t>
  </si>
  <si>
    <t xml:space="preserve">            Черри Бренди 1.99</t>
  </si>
  <si>
    <t xml:space="preserve">            Шнеевальцер 4,23</t>
  </si>
  <si>
    <t xml:space="preserve">            Эдит Пиаф 1,126</t>
  </si>
  <si>
    <t xml:space="preserve">            Эминенц 1.85 розово-голубая</t>
  </si>
  <si>
    <t xml:space="preserve">            Эмпресс Фарах 1.66 розовая с красн</t>
  </si>
  <si>
    <t xml:space="preserve">            Юбилей ду принц де монако 2.55</t>
  </si>
  <si>
    <t>Итого</t>
  </si>
  <si>
    <t>руб.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</si>
</sst>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0000000000;[RED]\-00000000000"/>
    <numFmt numFmtId="166" formatCode="0.00&quot; руб.&quot;"/>
  </numFmts>
  <fonts count="8">
    <font>
      <sz val="8"/>
      <name val="Arial"/>
      <family val="2"/>
    </font>
    <font>
      <sz val="10"/>
      <name val="Arial"/>
      <family val="0"/>
    </font>
    <font>
      <b/>
      <i/>
      <sz val="36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0">
    <xf numFmtId="164" fontId="0" fillId="0" borderId="0" xfId="0" applyAlignment="1">
      <alignment/>
    </xf>
    <xf numFmtId="164" fontId="0" fillId="0" borderId="0" xfId="0" applyAlignment="1">
      <alignment horizontal="left"/>
    </xf>
    <xf numFmtId="164" fontId="2" fillId="0" borderId="0" xfId="0" applyNumberFormat="1" applyFont="1" applyAlignment="1">
      <alignment horizontal="left" vertical="top"/>
    </xf>
    <xf numFmtId="164" fontId="0" fillId="0" borderId="0" xfId="0" applyFont="1" applyBorder="1" applyAlignment="1">
      <alignment horizontal="left"/>
    </xf>
    <xf numFmtId="164" fontId="0" fillId="0" borderId="0" xfId="0" applyNumberFormat="1" applyFont="1" applyBorder="1" applyAlignment="1">
      <alignment horizontal="left" vertical="top"/>
    </xf>
    <xf numFmtId="164" fontId="0" fillId="0" borderId="0" xfId="0" applyNumberFormat="1" applyFont="1" applyBorder="1" applyAlignment="1">
      <alignment horizontal="left" vertical="top" wrapText="1"/>
    </xf>
    <xf numFmtId="164" fontId="3" fillId="0" borderId="0" xfId="0" applyNumberFormat="1" applyFont="1" applyBorder="1" applyAlignment="1">
      <alignment horizontal="left" vertical="top"/>
    </xf>
    <xf numFmtId="164" fontId="4" fillId="0" borderId="0" xfId="0" applyNumberFormat="1" applyFont="1" applyBorder="1" applyAlignment="1">
      <alignment horizontal="left" vertical="top" wrapText="1"/>
    </xf>
    <xf numFmtId="164" fontId="0" fillId="0" borderId="0" xfId="0" applyNumberFormat="1" applyFont="1" applyBorder="1" applyAlignment="1">
      <alignment horizontal="left" wrapText="1"/>
    </xf>
    <xf numFmtId="164" fontId="0" fillId="0" borderId="0" xfId="0" applyNumberFormat="1" applyAlignment="1">
      <alignment horizontal="left" wrapText="1"/>
    </xf>
    <xf numFmtId="164" fontId="5" fillId="0" borderId="1" xfId="0" applyNumberFormat="1" applyFont="1" applyBorder="1" applyAlignment="1">
      <alignment horizontal="left" vertical="center" wrapText="1"/>
    </xf>
    <xf numFmtId="164" fontId="5" fillId="0" borderId="1" xfId="0" applyNumberFormat="1" applyFont="1" applyBorder="1" applyAlignment="1">
      <alignment horizontal="center" vertical="center" wrapText="1"/>
    </xf>
    <xf numFmtId="164" fontId="5" fillId="0" borderId="1" xfId="0" applyNumberFormat="1" applyFont="1" applyBorder="1" applyAlignment="1">
      <alignment horizontal="center"/>
    </xf>
    <xf numFmtId="164" fontId="4" fillId="0" borderId="2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64" fontId="4" fillId="0" borderId="3" xfId="0" applyNumberFormat="1" applyFont="1" applyBorder="1" applyAlignment="1">
      <alignment horizontal="center"/>
    </xf>
    <xf numFmtId="164" fontId="0" fillId="2" borderId="1" xfId="0" applyNumberFormat="1" applyFont="1" applyFill="1" applyBorder="1" applyAlignment="1">
      <alignment horizontal="left" vertical="top" wrapText="1"/>
    </xf>
    <xf numFmtId="164" fontId="0" fillId="2" borderId="1" xfId="0" applyNumberFormat="1" applyFont="1" applyFill="1" applyBorder="1" applyAlignment="1">
      <alignment horizontal="right" vertical="top" wrapText="1"/>
    </xf>
    <xf numFmtId="164" fontId="0" fillId="0" borderId="1" xfId="0" applyFont="1" applyBorder="1" applyAlignment="1">
      <alignment horizontal="left"/>
    </xf>
    <xf numFmtId="164" fontId="6" fillId="3" borderId="1" xfId="0" applyNumberFormat="1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left" vertical="top" wrapText="1"/>
    </xf>
    <xf numFmtId="164" fontId="7" fillId="3" borderId="1" xfId="0" applyNumberFormat="1" applyFont="1" applyFill="1" applyBorder="1" applyAlignment="1">
      <alignment horizontal="right" vertical="top" wrapText="1"/>
    </xf>
    <xf numFmtId="164" fontId="6" fillId="4" borderId="1" xfId="0" applyNumberFormat="1" applyFont="1" applyFill="1" applyBorder="1" applyAlignment="1">
      <alignment horizontal="left" vertical="top" wrapText="1"/>
    </xf>
    <xf numFmtId="164" fontId="7" fillId="4" borderId="1" xfId="0" applyNumberFormat="1" applyFont="1" applyFill="1" applyBorder="1" applyAlignment="1">
      <alignment horizontal="left" vertical="top" wrapText="1"/>
    </xf>
    <xf numFmtId="164" fontId="7" fillId="4" borderId="1" xfId="0" applyNumberFormat="1" applyFont="1" applyFill="1" applyBorder="1" applyAlignment="1">
      <alignment horizontal="right" vertical="top" wrapText="1"/>
    </xf>
    <xf numFmtId="164" fontId="0" fillId="5" borderId="1" xfId="0" applyNumberFormat="1" applyFont="1" applyFill="1" applyBorder="1" applyAlignment="1">
      <alignment horizontal="left" vertical="top" wrapText="1"/>
    </xf>
    <xf numFmtId="165" fontId="0" fillId="5" borderId="1" xfId="0" applyNumberFormat="1" applyFont="1" applyFill="1" applyBorder="1" applyAlignment="1">
      <alignment horizontal="left" vertical="top" wrapText="1"/>
    </xf>
    <xf numFmtId="166" fontId="0" fillId="5" borderId="1" xfId="0" applyNumberFormat="1" applyFont="1" applyFill="1" applyBorder="1" applyAlignment="1">
      <alignment horizontal="right" vertical="top" wrapText="1"/>
    </xf>
    <xf numFmtId="164" fontId="0" fillId="5" borderId="1" xfId="0" applyNumberFormat="1" applyFont="1" applyFill="1" applyBorder="1" applyAlignment="1">
      <alignment horizontal="right" vertical="top" wrapText="1"/>
    </xf>
    <xf numFmtId="164" fontId="0" fillId="0" borderId="1" xfId="0" applyFont="1" applyBorder="1" applyAlignment="1" applyProtection="1">
      <alignment horizontal="lef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3C3C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2D2D2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4B4B4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5"/>
  <sheetViews>
    <sheetView tabSelected="1" workbookViewId="0" topLeftCell="A1">
      <selection activeCell="A1" sqref="A1"/>
    </sheetView>
  </sheetViews>
  <sheetFormatPr defaultColWidth="10.66015625" defaultRowHeight="11.25" outlineLevelRow="3"/>
  <cols>
    <col min="1" max="1" width="1.171875" style="1" customWidth="1"/>
    <col min="2" max="2" width="51.16015625" style="1" customWidth="1"/>
    <col min="3" max="4" width="16" style="1" customWidth="1"/>
    <col min="5" max="6" width="7.83203125" style="1" customWidth="1"/>
    <col min="7" max="7" width="12.16015625" style="1" customWidth="1"/>
    <col min="8" max="8" width="46.83203125" style="1" customWidth="1"/>
    <col min="9" max="9" width="12.16015625" style="1" customWidth="1"/>
    <col min="10" max="10" width="46.83203125" style="1" customWidth="1"/>
    <col min="11" max="11" width="10.33203125" style="1" customWidth="1"/>
    <col min="12" max="12" width="3.5" style="1" customWidth="1"/>
    <col min="13" max="13" width="51.16015625" style="1" customWidth="1"/>
    <col min="14" max="14" width="16" style="1" customWidth="1"/>
    <col min="15" max="15" width="14.5" style="1" customWidth="1"/>
    <col min="16" max="16" width="16" style="1" customWidth="1"/>
    <col min="17" max="17" width="7.83203125" style="1" customWidth="1"/>
    <col min="18" max="18" width="14.5" style="1" customWidth="1"/>
    <col min="19" max="20" width="10.33203125" style="1" customWidth="1"/>
  </cols>
  <sheetData>
    <row r="1" spans="1:20" ht="45">
      <c r="A1"/>
      <c r="B1" s="2" t="s">
        <v>0</v>
      </c>
      <c r="C1"/>
      <c r="D1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</row>
    <row r="2" spans="1:20" ht="12.75">
      <c r="A2" s="3"/>
      <c r="B2" s="4"/>
      <c r="C2" s="5"/>
      <c r="D2" s="5"/>
      <c r="E2" s="5"/>
      <c r="F2" s="5"/>
      <c r="G2" s="5"/>
      <c r="H2"/>
      <c r="I2"/>
      <c r="J2"/>
      <c r="K2"/>
      <c r="L2" s="3"/>
      <c r="M2" s="4"/>
      <c r="N2" s="5"/>
      <c r="O2" s="5"/>
      <c r="P2" s="5"/>
      <c r="Q2" s="5"/>
      <c r="R2" s="5"/>
      <c r="S2"/>
      <c r="T2"/>
    </row>
    <row r="3" spans="1:20" ht="18.75">
      <c r="A3" s="3"/>
      <c r="B3" s="6" t="s">
        <v>1</v>
      </c>
      <c r="C3" s="7" t="s">
        <v>2</v>
      </c>
      <c r="D3" s="5"/>
      <c r="E3" s="5"/>
      <c r="F3" s="5"/>
      <c r="G3" s="5"/>
      <c r="H3"/>
      <c r="I3"/>
      <c r="J3"/>
      <c r="K3"/>
      <c r="L3" s="3"/>
      <c r="M3" s="6"/>
      <c r="N3" s="5"/>
      <c r="O3" s="5"/>
      <c r="P3" s="5"/>
      <c r="Q3" s="5"/>
      <c r="R3" s="5"/>
      <c r="S3"/>
      <c r="T3"/>
    </row>
    <row r="4" spans="1:18" s="9" customFormat="1" ht="12.75">
      <c r="A4" s="8"/>
      <c r="B4" s="4"/>
      <c r="C4" s="5"/>
      <c r="D4" s="5"/>
      <c r="E4" s="5"/>
      <c r="F4" s="5"/>
      <c r="G4" s="5"/>
      <c r="L4" s="8"/>
      <c r="M4" s="4"/>
      <c r="N4" s="5"/>
      <c r="O4" s="5"/>
      <c r="P4" s="5"/>
      <c r="Q4" s="5"/>
      <c r="R4" s="5"/>
    </row>
    <row r="5" spans="1:18" s="9" customFormat="1" ht="12.75">
      <c r="A5" s="8"/>
      <c r="B5" s="4" t="s">
        <v>3</v>
      </c>
      <c r="C5" s="5"/>
      <c r="D5" s="5"/>
      <c r="E5" s="5"/>
      <c r="F5" s="5"/>
      <c r="G5" s="5"/>
      <c r="L5" s="8"/>
      <c r="M5" s="4"/>
      <c r="N5" s="5"/>
      <c r="O5" s="5"/>
      <c r="P5" s="5"/>
      <c r="Q5" s="5"/>
      <c r="R5" s="5"/>
    </row>
    <row r="6" spans="1:18" s="9" customFormat="1" ht="12.75">
      <c r="A6" s="8"/>
      <c r="B6" s="4" t="s">
        <v>4</v>
      </c>
      <c r="C6" s="5"/>
      <c r="D6" s="5"/>
      <c r="E6" s="5"/>
      <c r="F6" s="5"/>
      <c r="G6" s="5"/>
      <c r="L6" s="8"/>
      <c r="M6" s="4"/>
      <c r="N6" s="5"/>
      <c r="O6" s="5"/>
      <c r="P6" s="5"/>
      <c r="Q6" s="5"/>
      <c r="R6" s="5"/>
    </row>
    <row r="7" spans="1:18" s="9" customFormat="1" ht="12.75">
      <c r="A7" s="8"/>
      <c r="B7" s="4"/>
      <c r="C7" s="5"/>
      <c r="D7" s="5"/>
      <c r="E7" s="5"/>
      <c r="F7" s="5"/>
      <c r="G7" s="5"/>
      <c r="L7" s="8"/>
      <c r="M7" s="4"/>
      <c r="N7" s="5"/>
      <c r="O7" s="5"/>
      <c r="P7" s="5"/>
      <c r="Q7" s="5"/>
      <c r="R7" s="5"/>
    </row>
    <row r="8" s="1" customFormat="1" ht="12.75"/>
    <row r="9" spans="2:8" s="1" customFormat="1" ht="14.25" customHeight="1">
      <c r="B9" s="10" t="s">
        <v>5</v>
      </c>
      <c r="C9" s="11" t="s">
        <v>6</v>
      </c>
      <c r="D9" s="11" t="s">
        <v>7</v>
      </c>
      <c r="E9" s="11"/>
      <c r="F9" s="12" t="s">
        <v>8</v>
      </c>
      <c r="G9" s="12"/>
      <c r="H9" s="13" t="s">
        <v>9</v>
      </c>
    </row>
    <row r="10" spans="2:8" s="1" customFormat="1" ht="14.25">
      <c r="B10" s="10"/>
      <c r="C10" s="11"/>
      <c r="D10" s="11" t="s">
        <v>10</v>
      </c>
      <c r="E10" s="11" t="s">
        <v>11</v>
      </c>
      <c r="F10" s="14" t="s">
        <v>12</v>
      </c>
      <c r="G10" s="14" t="s">
        <v>13</v>
      </c>
      <c r="H10" s="15" t="s">
        <v>14</v>
      </c>
    </row>
    <row r="11" spans="1:20" ht="12.75">
      <c r="A11"/>
      <c r="B11" s="16"/>
      <c r="C11" s="16"/>
      <c r="D11" s="17"/>
      <c r="E11" s="17"/>
      <c r="F11" s="18"/>
      <c r="G11" s="18"/>
      <c r="H11" s="18"/>
      <c r="I11"/>
      <c r="J11"/>
      <c r="K11"/>
      <c r="L11"/>
      <c r="M11"/>
      <c r="N11"/>
      <c r="O11"/>
      <c r="P11"/>
      <c r="Q11"/>
      <c r="R11"/>
      <c r="S11"/>
      <c r="T11"/>
    </row>
    <row r="12" spans="1:20" ht="13.5" outlineLevel="1">
      <c r="A12"/>
      <c r="B12" s="19" t="s">
        <v>15</v>
      </c>
      <c r="C12" s="20"/>
      <c r="D12" s="21"/>
      <c r="E12" s="21"/>
      <c r="F12" s="18"/>
      <c r="G12" s="18"/>
      <c r="H12" s="18"/>
      <c r="I12"/>
      <c r="J12"/>
      <c r="K12"/>
      <c r="L12"/>
      <c r="M12"/>
      <c r="N12"/>
      <c r="O12"/>
      <c r="P12"/>
      <c r="Q12"/>
      <c r="R12"/>
      <c r="S12"/>
      <c r="T12"/>
    </row>
    <row r="13" spans="1:20" ht="13.5" outlineLevel="2">
      <c r="A13"/>
      <c r="B13" s="22" t="s">
        <v>16</v>
      </c>
      <c r="C13" s="23"/>
      <c r="D13" s="24"/>
      <c r="E13" s="24"/>
      <c r="F13" s="18"/>
      <c r="G13" s="18"/>
      <c r="H13" s="18"/>
      <c r="I13"/>
      <c r="J13"/>
      <c r="K13"/>
      <c r="L13"/>
      <c r="M13"/>
      <c r="N13"/>
      <c r="O13"/>
      <c r="P13"/>
      <c r="Q13"/>
      <c r="R13"/>
      <c r="S13"/>
      <c r="T13"/>
    </row>
    <row r="14" spans="1:20" ht="12.75" outlineLevel="3">
      <c r="A14"/>
      <c r="B14" s="25" t="s">
        <v>17</v>
      </c>
      <c r="C14" s="26">
        <v>9017</v>
      </c>
      <c r="D14" s="27">
        <v>290</v>
      </c>
      <c r="E14" s="28" t="s">
        <v>18</v>
      </c>
      <c r="F14" s="29"/>
      <c r="G14" s="18">
        <f aca="true" t="shared" si="0" ref="G14:G94">D14*F14</f>
        <v>0</v>
      </c>
      <c r="H14" s="18"/>
      <c r="I14"/>
      <c r="J14"/>
      <c r="K14"/>
      <c r="L14"/>
      <c r="M14"/>
      <c r="N14"/>
      <c r="O14"/>
      <c r="P14"/>
      <c r="Q14"/>
      <c r="R14"/>
      <c r="S14"/>
      <c r="T14"/>
    </row>
    <row r="15" spans="1:20" ht="12.75" outlineLevel="3">
      <c r="A15"/>
      <c r="B15" s="25" t="str">
        <f>HYPERLINK("http://nashsad.ru/images/goods/big/00000007674.jpg","Акито 1.02   Белая")</f>
        <v>Акито 1.02   Белая</v>
      </c>
      <c r="C15" s="26">
        <v>7674</v>
      </c>
      <c r="D15" s="27">
        <v>230</v>
      </c>
      <c r="E15" s="28" t="s">
        <v>18</v>
      </c>
      <c r="F15" s="29"/>
      <c r="G15" s="18">
        <f t="shared" si="0"/>
        <v>0</v>
      </c>
      <c r="H15" s="18" t="str">
        <f>HYPERLINK("http://nashsad.ru/images/goods/big/00000007674.jpg","http://nashsad.ru/images/goods/big/00000007674.jpg")</f>
        <v>http://nashsad.ru/images/goods/big/00000007674.jpg</v>
      </c>
      <c r="I15"/>
      <c r="J15"/>
      <c r="K15"/>
      <c r="L15"/>
      <c r="M15"/>
      <c r="N15"/>
      <c r="O15"/>
      <c r="P15"/>
      <c r="Q15"/>
      <c r="R15"/>
      <c r="S15"/>
      <c r="T15"/>
    </row>
    <row r="16" spans="1:20" ht="12.75" outlineLevel="3">
      <c r="A16"/>
      <c r="B16" s="25" t="s">
        <v>19</v>
      </c>
      <c r="C16" s="26">
        <v>7769</v>
      </c>
      <c r="D16" s="27">
        <v>230</v>
      </c>
      <c r="E16" s="28" t="s">
        <v>18</v>
      </c>
      <c r="F16" s="29"/>
      <c r="G16" s="18">
        <f t="shared" si="0"/>
        <v>0</v>
      </c>
      <c r="H16" s="18"/>
      <c r="I16"/>
      <c r="J16"/>
      <c r="K16"/>
      <c r="L16"/>
      <c r="M16"/>
      <c r="N16"/>
      <c r="O16"/>
      <c r="P16"/>
      <c r="Q16"/>
      <c r="R16"/>
      <c r="S16"/>
      <c r="T16"/>
    </row>
    <row r="17" spans="1:20" ht="12.75" outlineLevel="3">
      <c r="A17"/>
      <c r="B17" s="25" t="s">
        <v>20</v>
      </c>
      <c r="C17" s="26">
        <v>8989</v>
      </c>
      <c r="D17" s="27">
        <v>240</v>
      </c>
      <c r="E17" s="28" t="s">
        <v>18</v>
      </c>
      <c r="F17" s="29"/>
      <c r="G17" s="18">
        <f t="shared" si="0"/>
        <v>0</v>
      </c>
      <c r="H17" s="18"/>
      <c r="I17"/>
      <c r="J17"/>
      <c r="K17"/>
      <c r="L17"/>
      <c r="M17"/>
      <c r="N17"/>
      <c r="O17"/>
      <c r="P17"/>
      <c r="Q17"/>
      <c r="R17"/>
      <c r="S17"/>
      <c r="T17"/>
    </row>
    <row r="18" spans="1:20" ht="12.75" outlineLevel="3">
      <c r="A18"/>
      <c r="B18" s="25" t="str">
        <f>HYPERLINK("http://nashsad.ru/images/goods/big/00000012531.jpg","Аспирин 2,53")</f>
        <v>Аспирин 2,53</v>
      </c>
      <c r="C18" s="26">
        <v>12531</v>
      </c>
      <c r="D18" s="27">
        <v>260</v>
      </c>
      <c r="E18" s="28" t="s">
        <v>18</v>
      </c>
      <c r="F18" s="29"/>
      <c r="G18" s="18">
        <f t="shared" si="0"/>
        <v>0</v>
      </c>
      <c r="H18" s="18" t="str">
        <f>HYPERLINK("http://nashsad.ru/images/goods/big/00000012531.jpg","http://nashsad.ru/images/goods/big/00000012531.jpg")</f>
        <v>http://nashsad.ru/images/goods/big/00000012531.jpg</v>
      </c>
      <c r="I18"/>
      <c r="J18"/>
      <c r="K18"/>
      <c r="L18"/>
      <c r="M18"/>
      <c r="N18"/>
      <c r="O18"/>
      <c r="P18"/>
      <c r="Q18"/>
      <c r="R18"/>
      <c r="S18"/>
      <c r="T18"/>
    </row>
    <row r="19" spans="1:20" ht="12.75" outlineLevel="3">
      <c r="A19"/>
      <c r="B19" s="25" t="s">
        <v>21</v>
      </c>
      <c r="C19" s="26">
        <v>11628</v>
      </c>
      <c r="D19" s="27">
        <v>230</v>
      </c>
      <c r="E19" s="28" t="s">
        <v>18</v>
      </c>
      <c r="F19" s="29"/>
      <c r="G19" s="18">
        <f t="shared" si="0"/>
        <v>0</v>
      </c>
      <c r="H19" s="18"/>
      <c r="I19"/>
      <c r="J19"/>
      <c r="K19"/>
      <c r="L19"/>
      <c r="M19"/>
      <c r="N19"/>
      <c r="O19"/>
      <c r="P19"/>
      <c r="Q19"/>
      <c r="R19"/>
      <c r="S19"/>
      <c r="T19"/>
    </row>
    <row r="20" spans="1:20" ht="12.75" outlineLevel="3">
      <c r="A20"/>
      <c r="B20" s="25" t="str">
        <f>HYPERLINK("http://nashsad.ru/images/goods/big/00000009015.jpg","Бенвенуто 6.12 красная")</f>
        <v>Бенвенуто 6.12 красная</v>
      </c>
      <c r="C20" s="26">
        <v>9015</v>
      </c>
      <c r="D20" s="27">
        <v>260</v>
      </c>
      <c r="E20" s="28" t="s">
        <v>18</v>
      </c>
      <c r="F20" s="29"/>
      <c r="G20" s="18">
        <f t="shared" si="0"/>
        <v>0</v>
      </c>
      <c r="H20" s="18" t="str">
        <f>HYPERLINK("http://nashsad.ru/images/goods/big/00000009015.jpg","http://nashsad.ru/images/goods/big/00000009015.jpg")</f>
        <v>http://nashsad.ru/images/goods/big/00000009015.jpg</v>
      </c>
      <c r="I20"/>
      <c r="J20"/>
      <c r="K20"/>
      <c r="L20"/>
      <c r="M20"/>
      <c r="N20"/>
      <c r="O20"/>
      <c r="P20"/>
      <c r="Q20"/>
      <c r="R20"/>
      <c r="S20"/>
      <c r="T20"/>
    </row>
    <row r="21" spans="1:20" ht="12.75" outlineLevel="3">
      <c r="A21"/>
      <c r="B21" s="25" t="str">
        <f>HYPERLINK("http://nashsad.ru/images/goods/big/00000012525.jpg","Блю Парфюм 1,124")</f>
        <v>Блю Парфюм 1,124</v>
      </c>
      <c r="C21" s="26">
        <v>12525</v>
      </c>
      <c r="D21" s="27">
        <v>230</v>
      </c>
      <c r="E21" s="28" t="s">
        <v>18</v>
      </c>
      <c r="F21" s="29"/>
      <c r="G21" s="18">
        <f t="shared" si="0"/>
        <v>0</v>
      </c>
      <c r="H21" s="18" t="str">
        <f>HYPERLINK("http://nashsad.ru/images/goods/big/00000012525.jpg","http://nashsad.ru/images/goods/big/00000012525.jpg")</f>
        <v>http://nashsad.ru/images/goods/big/00000012525.jpg</v>
      </c>
      <c r="I21"/>
      <c r="J21"/>
      <c r="K21"/>
      <c r="L21"/>
      <c r="M21"/>
      <c r="N21"/>
      <c r="O21"/>
      <c r="P21"/>
      <c r="Q21"/>
      <c r="R21"/>
      <c r="S21"/>
      <c r="T21"/>
    </row>
    <row r="22" spans="1:20" ht="12.75" outlineLevel="3">
      <c r="A22"/>
      <c r="B22" s="25" t="s">
        <v>22</v>
      </c>
      <c r="C22" s="26">
        <v>12910</v>
      </c>
      <c r="D22" s="27">
        <v>230</v>
      </c>
      <c r="E22" s="28" t="s">
        <v>18</v>
      </c>
      <c r="F22" s="29"/>
      <c r="G22" s="18">
        <f t="shared" si="0"/>
        <v>0</v>
      </c>
      <c r="H22" s="18"/>
      <c r="I22"/>
      <c r="J22"/>
      <c r="K22"/>
      <c r="L22"/>
      <c r="M22"/>
      <c r="N22"/>
      <c r="O22"/>
      <c r="P22"/>
      <c r="Q22"/>
      <c r="R22"/>
      <c r="S22"/>
      <c r="T22"/>
    </row>
    <row r="23" spans="1:20" ht="12.75" outlineLevel="3">
      <c r="A23"/>
      <c r="B23" s="25" t="s">
        <v>23</v>
      </c>
      <c r="C23" s="26">
        <v>12933</v>
      </c>
      <c r="D23" s="27">
        <v>260</v>
      </c>
      <c r="E23" s="28" t="s">
        <v>18</v>
      </c>
      <c r="F23" s="29"/>
      <c r="G23" s="18">
        <f t="shared" si="0"/>
        <v>0</v>
      </c>
      <c r="H23" s="18"/>
      <c r="I23"/>
      <c r="J23"/>
      <c r="K23"/>
      <c r="L23"/>
      <c r="M23"/>
      <c r="N23"/>
      <c r="O23"/>
      <c r="P23"/>
      <c r="Q23"/>
      <c r="R23"/>
      <c r="S23"/>
      <c r="T23"/>
    </row>
    <row r="24" spans="1:20" ht="12.75" outlineLevel="3">
      <c r="A24"/>
      <c r="B24" s="25" t="s">
        <v>24</v>
      </c>
      <c r="C24" s="26">
        <v>11898</v>
      </c>
      <c r="D24" s="27">
        <v>240</v>
      </c>
      <c r="E24" s="28" t="s">
        <v>18</v>
      </c>
      <c r="F24" s="29"/>
      <c r="G24" s="18">
        <f t="shared" si="0"/>
        <v>0</v>
      </c>
      <c r="H24" s="18"/>
      <c r="I24"/>
      <c r="J24"/>
      <c r="K24"/>
      <c r="L24"/>
      <c r="M24"/>
      <c r="N24"/>
      <c r="O24"/>
      <c r="P24"/>
      <c r="Q24"/>
      <c r="R24"/>
      <c r="S24"/>
      <c r="T24"/>
    </row>
    <row r="25" spans="1:20" ht="12.75" outlineLevel="3">
      <c r="A25"/>
      <c r="B25" s="25" t="str">
        <f>HYPERLINK("http://nashsad.ru/images/goods/big/00000008981.jpg","Ванилла 1.47 Белая")</f>
        <v>Ванилла 1.47 Белая</v>
      </c>
      <c r="C25" s="26">
        <v>8981</v>
      </c>
      <c r="D25" s="27">
        <v>230</v>
      </c>
      <c r="E25" s="28" t="s">
        <v>18</v>
      </c>
      <c r="F25" s="29"/>
      <c r="G25" s="18">
        <f t="shared" si="0"/>
        <v>0</v>
      </c>
      <c r="H25" s="18" t="str">
        <f>HYPERLINK("http://nashsad.ru/images/goods/big/00000008981.jpg","http://nashsad.ru/images/goods/big/00000008981.jpg")</f>
        <v>http://nashsad.ru/images/goods/big/00000008981.jpg</v>
      </c>
      <c r="I25"/>
      <c r="J25"/>
      <c r="K25"/>
      <c r="L25"/>
      <c r="M25"/>
      <c r="N25"/>
      <c r="O25"/>
      <c r="P25"/>
      <c r="Q25"/>
      <c r="R25"/>
      <c r="S25"/>
      <c r="T25"/>
    </row>
    <row r="26" spans="1:20" ht="12.75" outlineLevel="3">
      <c r="A26"/>
      <c r="B26" s="25" t="str">
        <f>HYPERLINK("http://nashsad.ru/images/goods/big/00000007736.jpg","Вестерланд 6.08 оранжевая")</f>
        <v>Вестерланд 6.08 оранжевая</v>
      </c>
      <c r="C26" s="26">
        <v>7736</v>
      </c>
      <c r="D26" s="27">
        <v>360</v>
      </c>
      <c r="E26" s="28" t="s">
        <v>18</v>
      </c>
      <c r="F26" s="29"/>
      <c r="G26" s="18">
        <f t="shared" si="0"/>
        <v>0</v>
      </c>
      <c r="H26" s="18" t="str">
        <f>HYPERLINK("http://nashsad.ru/images/goods/big/00000007736.jpg","http://nashsad.ru/images/goods/big/00000007736.jpg")</f>
        <v>http://nashsad.ru/images/goods/big/00000007736.jpg</v>
      </c>
      <c r="I26"/>
      <c r="J26"/>
      <c r="K26"/>
      <c r="L26"/>
      <c r="M26"/>
      <c r="N26"/>
      <c r="O26"/>
      <c r="P26"/>
      <c r="Q26"/>
      <c r="R26"/>
      <c r="S26"/>
      <c r="T26"/>
    </row>
    <row r="27" spans="1:20" ht="12.75" outlineLevel="3">
      <c r="A27"/>
      <c r="B27" s="25" t="s">
        <v>25</v>
      </c>
      <c r="C27" s="26">
        <v>12938</v>
      </c>
      <c r="D27" s="27">
        <v>260</v>
      </c>
      <c r="E27" s="28" t="s">
        <v>18</v>
      </c>
      <c r="F27" s="29"/>
      <c r="G27" s="18">
        <f t="shared" si="0"/>
        <v>0</v>
      </c>
      <c r="H27" s="18"/>
      <c r="I27"/>
      <c r="J27"/>
      <c r="K27"/>
      <c r="L27"/>
      <c r="M27"/>
      <c r="N27"/>
      <c r="O27"/>
      <c r="P27"/>
      <c r="Q27"/>
      <c r="R27"/>
      <c r="S27"/>
      <c r="T27"/>
    </row>
    <row r="28" spans="1:20" ht="12.75" outlineLevel="3">
      <c r="A28"/>
      <c r="B28" s="25" t="str">
        <f>HYPERLINK("http://nashsad.ru/images/goods/big/00000007725.jpg","Глория Дэй 1.19 желт с розовым")</f>
        <v>Глория Дэй 1.19 желт с розовым</v>
      </c>
      <c r="C28" s="26">
        <v>7725</v>
      </c>
      <c r="D28" s="27">
        <v>240</v>
      </c>
      <c r="E28" s="28" t="s">
        <v>18</v>
      </c>
      <c r="F28" s="29"/>
      <c r="G28" s="18">
        <f t="shared" si="0"/>
        <v>0</v>
      </c>
      <c r="H28" s="18" t="str">
        <f>HYPERLINK("http://nashsad.ru/images/goods/big/00000007725.jpg","http://nashsad.ru/images/goods/big/00000007725.jpg")</f>
        <v>http://nashsad.ru/images/goods/big/00000007725.jpg</v>
      </c>
      <c r="I28"/>
      <c r="J28"/>
      <c r="K28"/>
      <c r="L28"/>
      <c r="M28"/>
      <c r="N28"/>
      <c r="O28"/>
      <c r="P28"/>
      <c r="Q28"/>
      <c r="R28"/>
      <c r="S28"/>
      <c r="T28"/>
    </row>
    <row r="29" spans="1:20" ht="12.75" outlineLevel="3">
      <c r="A29"/>
      <c r="B29" s="25" t="s">
        <v>26</v>
      </c>
      <c r="C29" s="26">
        <v>7742</v>
      </c>
      <c r="D29" s="27">
        <v>230</v>
      </c>
      <c r="E29" s="28" t="s">
        <v>18</v>
      </c>
      <c r="F29" s="29"/>
      <c r="G29" s="18">
        <f t="shared" si="0"/>
        <v>0</v>
      </c>
      <c r="H29" s="18"/>
      <c r="I29"/>
      <c r="J29"/>
      <c r="K29"/>
      <c r="L29"/>
      <c r="M29"/>
      <c r="N29"/>
      <c r="O29"/>
      <c r="P29"/>
      <c r="Q29"/>
      <c r="R29"/>
      <c r="S29"/>
      <c r="T29"/>
    </row>
    <row r="30" spans="1:20" ht="12.75" outlineLevel="3">
      <c r="A30"/>
      <c r="B30" s="25" t="s">
        <v>27</v>
      </c>
      <c r="C30" s="26">
        <v>12928</v>
      </c>
      <c r="D30" s="27">
        <v>260</v>
      </c>
      <c r="E30" s="28" t="s">
        <v>18</v>
      </c>
      <c r="F30" s="29"/>
      <c r="G30" s="18">
        <f t="shared" si="0"/>
        <v>0</v>
      </c>
      <c r="H30" s="18"/>
      <c r="I30"/>
      <c r="J30"/>
      <c r="K30"/>
      <c r="L30"/>
      <c r="M30"/>
      <c r="N30"/>
      <c r="O30"/>
      <c r="P30"/>
      <c r="Q30"/>
      <c r="R30"/>
      <c r="S30"/>
      <c r="T30"/>
    </row>
    <row r="31" spans="1:20" ht="12.75" outlineLevel="3">
      <c r="A31"/>
      <c r="B31" s="25" t="s">
        <v>28</v>
      </c>
      <c r="C31" s="26">
        <v>12913</v>
      </c>
      <c r="D31" s="27">
        <v>230</v>
      </c>
      <c r="E31" s="28" t="s">
        <v>18</v>
      </c>
      <c r="F31" s="29"/>
      <c r="G31" s="18">
        <f t="shared" si="0"/>
        <v>0</v>
      </c>
      <c r="H31" s="18"/>
      <c r="I31"/>
      <c r="J31"/>
      <c r="K31"/>
      <c r="L31"/>
      <c r="M31"/>
      <c r="N31"/>
      <c r="O31"/>
      <c r="P31"/>
      <c r="Q31"/>
      <c r="R31"/>
      <c r="S31"/>
      <c r="T31"/>
    </row>
    <row r="32" spans="1:20" ht="12.75" outlineLevel="3">
      <c r="A32"/>
      <c r="B32" s="25" t="s">
        <v>29</v>
      </c>
      <c r="C32" s="26">
        <v>12939</v>
      </c>
      <c r="D32" s="27">
        <v>290</v>
      </c>
      <c r="E32" s="28" t="s">
        <v>18</v>
      </c>
      <c r="F32" s="29"/>
      <c r="G32" s="18">
        <f t="shared" si="0"/>
        <v>0</v>
      </c>
      <c r="H32" s="18"/>
      <c r="I32"/>
      <c r="J32"/>
      <c r="K32"/>
      <c r="L32"/>
      <c r="M32"/>
      <c r="N32"/>
      <c r="O32"/>
      <c r="P32"/>
      <c r="Q32"/>
      <c r="R32"/>
      <c r="S32"/>
      <c r="T32"/>
    </row>
    <row r="33" spans="1:20" ht="12.75" outlineLevel="3">
      <c r="A33"/>
      <c r="B33" s="25" t="str">
        <f>HYPERLINK("http://nashsad.ru/images/goods/big/00000007747.jpg","Дабл де лайт 1.15 розово -желтый")</f>
        <v>Дабл де лайт 1.15 розово -желтый</v>
      </c>
      <c r="C33" s="26">
        <v>7747</v>
      </c>
      <c r="D33" s="27">
        <v>240</v>
      </c>
      <c r="E33" s="28" t="s">
        <v>18</v>
      </c>
      <c r="F33" s="29"/>
      <c r="G33" s="18">
        <f t="shared" si="0"/>
        <v>0</v>
      </c>
      <c r="H33" s="18" t="str">
        <f>HYPERLINK("http://nashsad.ru/images/goods/big/00000007747.jpg","http://nashsad.ru/images/goods/big/00000007747.jpg")</f>
        <v>http://nashsad.ru/images/goods/big/00000007747.jpg</v>
      </c>
      <c r="I33"/>
      <c r="J33"/>
      <c r="K33"/>
      <c r="L33"/>
      <c r="M33"/>
      <c r="N33"/>
      <c r="O33"/>
      <c r="P33"/>
      <c r="Q33"/>
      <c r="R33"/>
      <c r="S33"/>
      <c r="T33"/>
    </row>
    <row r="34" spans="1:20" ht="12.75" outlineLevel="3">
      <c r="A34"/>
      <c r="B34" s="25" t="s">
        <v>30</v>
      </c>
      <c r="C34" s="26">
        <v>12927</v>
      </c>
      <c r="D34" s="27">
        <v>260</v>
      </c>
      <c r="E34" s="28" t="s">
        <v>18</v>
      </c>
      <c r="F34" s="29"/>
      <c r="G34" s="18">
        <f t="shared" si="0"/>
        <v>0</v>
      </c>
      <c r="H34" s="18"/>
      <c r="I34"/>
      <c r="J34"/>
      <c r="K34"/>
      <c r="L34"/>
      <c r="M34"/>
      <c r="N34"/>
      <c r="O34"/>
      <c r="P34"/>
      <c r="Q34"/>
      <c r="R34"/>
      <c r="S34"/>
      <c r="T34"/>
    </row>
    <row r="35" spans="1:20" ht="12.75" outlineLevel="3">
      <c r="A35"/>
      <c r="B35" s="25" t="s">
        <v>31</v>
      </c>
      <c r="C35" s="26">
        <v>12921</v>
      </c>
      <c r="D35" s="27">
        <v>260</v>
      </c>
      <c r="E35" s="28" t="s">
        <v>18</v>
      </c>
      <c r="F35" s="29"/>
      <c r="G35" s="18">
        <f t="shared" si="0"/>
        <v>0</v>
      </c>
      <c r="H35" s="18"/>
      <c r="I35"/>
      <c r="J35"/>
      <c r="K35"/>
      <c r="L35"/>
      <c r="M35"/>
      <c r="N35"/>
      <c r="O35"/>
      <c r="P35"/>
      <c r="Q35"/>
      <c r="R35"/>
      <c r="S35"/>
      <c r="T35"/>
    </row>
    <row r="36" spans="1:20" ht="12.75" outlineLevel="3">
      <c r="A36"/>
      <c r="B36" s="25" t="s">
        <v>32</v>
      </c>
      <c r="C36" s="26">
        <v>7726</v>
      </c>
      <c r="D36" s="27">
        <v>260</v>
      </c>
      <c r="E36" s="28" t="s">
        <v>18</v>
      </c>
      <c r="F36" s="29"/>
      <c r="G36" s="18">
        <f t="shared" si="0"/>
        <v>0</v>
      </c>
      <c r="H36" s="18"/>
      <c r="I36"/>
      <c r="J36"/>
      <c r="K36"/>
      <c r="L36"/>
      <c r="M36"/>
      <c r="N36"/>
      <c r="O36"/>
      <c r="P36"/>
      <c r="Q36"/>
      <c r="R36"/>
      <c r="S36"/>
      <c r="T36"/>
    </row>
    <row r="37" spans="1:20" ht="12.75" outlineLevel="3">
      <c r="A37"/>
      <c r="B37" s="25" t="s">
        <v>33</v>
      </c>
      <c r="C37" s="26">
        <v>10629</v>
      </c>
      <c r="D37" s="27">
        <v>260</v>
      </c>
      <c r="E37" s="28" t="s">
        <v>18</v>
      </c>
      <c r="F37" s="29"/>
      <c r="G37" s="18">
        <f t="shared" si="0"/>
        <v>0</v>
      </c>
      <c r="H37" s="18"/>
      <c r="I37"/>
      <c r="J37"/>
      <c r="K37"/>
      <c r="L37"/>
      <c r="M37"/>
      <c r="N37"/>
      <c r="O37"/>
      <c r="P37"/>
      <c r="Q37"/>
      <c r="R37"/>
      <c r="S37"/>
      <c r="T37"/>
    </row>
    <row r="38" spans="1:20" ht="12.75" outlineLevel="3">
      <c r="A38"/>
      <c r="B38" s="25" t="str">
        <f>HYPERLINK("http://nashsad.ru/images/goods/big/00000011637.jpg","Дон Жуан 4.04 алая")</f>
        <v>Дон Жуан 4.04 алая</v>
      </c>
      <c r="C38" s="26">
        <v>11637</v>
      </c>
      <c r="D38" s="27">
        <v>290</v>
      </c>
      <c r="E38" s="28" t="s">
        <v>18</v>
      </c>
      <c r="F38" s="29"/>
      <c r="G38" s="18">
        <f t="shared" si="0"/>
        <v>0</v>
      </c>
      <c r="H38" s="18" t="str">
        <f>HYPERLINK("http://nashsad.ru/images/goods/big/00000011637.jpg","http://nashsad.ru/images/goods/big/00000011637.jpg")</f>
        <v>http://nashsad.ru/images/goods/big/00000011637.jpg</v>
      </c>
      <c r="I38"/>
      <c r="J38"/>
      <c r="K38"/>
      <c r="L38"/>
      <c r="M38"/>
      <c r="N38"/>
      <c r="O38"/>
      <c r="P38"/>
      <c r="Q38"/>
      <c r="R38"/>
      <c r="S38"/>
      <c r="T38"/>
    </row>
    <row r="39" spans="1:20" ht="12.75" outlineLevel="3">
      <c r="A39"/>
      <c r="B39" s="25" t="s">
        <v>34</v>
      </c>
      <c r="C39" s="26">
        <v>7683</v>
      </c>
      <c r="D39" s="27">
        <v>230</v>
      </c>
      <c r="E39" s="28" t="s">
        <v>18</v>
      </c>
      <c r="F39" s="29"/>
      <c r="G39" s="18">
        <f t="shared" si="0"/>
        <v>0</v>
      </c>
      <c r="H39" s="18"/>
      <c r="I39"/>
      <c r="J39"/>
      <c r="K39"/>
      <c r="L39"/>
      <c r="M39"/>
      <c r="N39"/>
      <c r="O39"/>
      <c r="P39"/>
      <c r="Q39"/>
      <c r="R39"/>
      <c r="S39"/>
      <c r="T39"/>
    </row>
    <row r="40" spans="1:20" ht="12.75" outlineLevel="3">
      <c r="A40"/>
      <c r="B40" s="25" t="str">
        <f>HYPERLINK("http://nashsad.ru/images/goods/big/00000012532.jpg","Жан Кокто 2,66")</f>
        <v>Жан Кокто 2,66</v>
      </c>
      <c r="C40" s="26">
        <v>12532</v>
      </c>
      <c r="D40" s="27">
        <v>240</v>
      </c>
      <c r="E40" s="28" t="s">
        <v>18</v>
      </c>
      <c r="F40" s="29"/>
      <c r="G40" s="18">
        <f t="shared" si="0"/>
        <v>0</v>
      </c>
      <c r="H40" s="18" t="str">
        <f>HYPERLINK("http://nashsad.ru/images/goods/big/00000012532.jpg","http://nashsad.ru/images/goods/big/00000012532.jpg")</f>
        <v>http://nashsad.ru/images/goods/big/00000012532.jpg</v>
      </c>
      <c r="I40"/>
      <c r="J40"/>
      <c r="K40"/>
      <c r="L40"/>
      <c r="M40"/>
      <c r="N40"/>
      <c r="O40"/>
      <c r="P40"/>
      <c r="Q40"/>
      <c r="R40"/>
      <c r="S40"/>
      <c r="T40"/>
    </row>
    <row r="41" spans="1:20" ht="12.75" outlineLevel="3">
      <c r="A41"/>
      <c r="B41" s="25" t="s">
        <v>35</v>
      </c>
      <c r="C41" s="26">
        <v>12932</v>
      </c>
      <c r="D41" s="27">
        <v>260</v>
      </c>
      <c r="E41" s="28" t="s">
        <v>18</v>
      </c>
      <c r="F41" s="29"/>
      <c r="G41" s="18">
        <f t="shared" si="0"/>
        <v>0</v>
      </c>
      <c r="H41" s="18"/>
      <c r="I41"/>
      <c r="J41"/>
      <c r="K41"/>
      <c r="L41"/>
      <c r="M41"/>
      <c r="N41"/>
      <c r="O41"/>
      <c r="P41"/>
      <c r="Q41"/>
      <c r="R41"/>
      <c r="S41"/>
      <c r="T41"/>
    </row>
    <row r="42" spans="1:20" ht="12.75" outlineLevel="3">
      <c r="A42"/>
      <c r="B42" s="25" t="str">
        <f>HYPERLINK("http://nashsad.ru/images/goods/big/00000012535.jpg","Женстар 2,74")</f>
        <v>Женстар 2,74</v>
      </c>
      <c r="C42" s="26">
        <v>12535</v>
      </c>
      <c r="D42" s="27">
        <v>260</v>
      </c>
      <c r="E42" s="28" t="s">
        <v>18</v>
      </c>
      <c r="F42" s="29"/>
      <c r="G42" s="18">
        <f t="shared" si="0"/>
        <v>0</v>
      </c>
      <c r="H42" s="18" t="str">
        <f>HYPERLINK("http://nashsad.ru/images/goods/big/00000012535.jpg","http://nashsad.ru/images/goods/big/00000012535.jpg")</f>
        <v>http://nashsad.ru/images/goods/big/00000012535.jpg</v>
      </c>
      <c r="I42"/>
      <c r="J42"/>
      <c r="K42"/>
      <c r="L42"/>
      <c r="M42"/>
      <c r="N42"/>
      <c r="O42"/>
      <c r="P42"/>
      <c r="Q42"/>
      <c r="R42"/>
      <c r="S42"/>
      <c r="T42"/>
    </row>
    <row r="43" spans="1:20" ht="12.75" outlineLevel="3">
      <c r="A43"/>
      <c r="B43" s="25" t="str">
        <f>HYPERLINK("http://nashsad.ru/images/goods/big/00000009007.jpg","Казино 4.01 светло-желтая")</f>
        <v>Казино 4.01 светло-желтая</v>
      </c>
      <c r="C43" s="26">
        <v>9007</v>
      </c>
      <c r="D43" s="27">
        <v>260</v>
      </c>
      <c r="E43" s="28" t="s">
        <v>18</v>
      </c>
      <c r="F43" s="29"/>
      <c r="G43" s="18">
        <f t="shared" si="0"/>
        <v>0</v>
      </c>
      <c r="H43" s="18" t="str">
        <f>HYPERLINK("http://nashsad.ru/images/goods/big/00000009007.jpg","http://nashsad.ru/images/goods/big/00000009007.jpg")</f>
        <v>http://nashsad.ru/images/goods/big/00000009007.jpg</v>
      </c>
      <c r="I43"/>
      <c r="J43"/>
      <c r="K43"/>
      <c r="L43"/>
      <c r="M43"/>
      <c r="N43"/>
      <c r="O43"/>
      <c r="P43"/>
      <c r="Q43"/>
      <c r="R43"/>
      <c r="S43"/>
      <c r="T43"/>
    </row>
    <row r="44" spans="1:20" ht="12.75" outlineLevel="3">
      <c r="A44"/>
      <c r="B44" s="25" t="s">
        <v>36</v>
      </c>
      <c r="C44" s="26">
        <v>7730</v>
      </c>
      <c r="D44" s="27">
        <v>240</v>
      </c>
      <c r="E44" s="28" t="s">
        <v>18</v>
      </c>
      <c r="F44" s="29"/>
      <c r="G44" s="18">
        <f t="shared" si="0"/>
        <v>0</v>
      </c>
      <c r="H44" s="18"/>
      <c r="I44"/>
      <c r="J44"/>
      <c r="K44"/>
      <c r="L44"/>
      <c r="M44"/>
      <c r="N44"/>
      <c r="O44"/>
      <c r="P44"/>
      <c r="Q44"/>
      <c r="R44"/>
      <c r="S44"/>
      <c r="T44"/>
    </row>
    <row r="45" spans="1:20" ht="12.75" outlineLevel="3">
      <c r="A45"/>
      <c r="B45" s="25" t="s">
        <v>37</v>
      </c>
      <c r="C45" s="26">
        <v>11642</v>
      </c>
      <c r="D45" s="27">
        <v>260</v>
      </c>
      <c r="E45" s="28" t="s">
        <v>18</v>
      </c>
      <c r="F45" s="29"/>
      <c r="G45" s="18">
        <f t="shared" si="0"/>
        <v>0</v>
      </c>
      <c r="H45" s="18"/>
      <c r="I45"/>
      <c r="J45"/>
      <c r="K45"/>
      <c r="L45"/>
      <c r="M45"/>
      <c r="N45"/>
      <c r="O45"/>
      <c r="P45"/>
      <c r="Q45"/>
      <c r="R45"/>
      <c r="S45"/>
      <c r="T45"/>
    </row>
    <row r="46" spans="1:20" ht="12.75" outlineLevel="3">
      <c r="A46"/>
      <c r="B46" s="25" t="s">
        <v>38</v>
      </c>
      <c r="C46" s="26">
        <v>9899</v>
      </c>
      <c r="D46" s="27">
        <v>230</v>
      </c>
      <c r="E46" s="28" t="s">
        <v>18</v>
      </c>
      <c r="F46" s="29"/>
      <c r="G46" s="18">
        <f t="shared" si="0"/>
        <v>0</v>
      </c>
      <c r="H46" s="18"/>
      <c r="I46"/>
      <c r="J46"/>
      <c r="K46"/>
      <c r="L46"/>
      <c r="M46"/>
      <c r="N46"/>
      <c r="O46"/>
      <c r="P46"/>
      <c r="Q46"/>
      <c r="R46"/>
      <c r="S46"/>
      <c r="T46"/>
    </row>
    <row r="47" spans="1:20" ht="12.75" outlineLevel="3">
      <c r="A47"/>
      <c r="B47" s="25" t="str">
        <f>HYPERLINK("http://nashsad.ru/images/goods/big/00000012544.jpg","Куин Элизабет 6,07")</f>
        <v>Куин Элизабет 6,07</v>
      </c>
      <c r="C47" s="26">
        <v>12544</v>
      </c>
      <c r="D47" s="27">
        <v>260</v>
      </c>
      <c r="E47" s="28" t="s">
        <v>18</v>
      </c>
      <c r="F47" s="29"/>
      <c r="G47" s="18">
        <f t="shared" si="0"/>
        <v>0</v>
      </c>
      <c r="H47" s="18" t="str">
        <f>HYPERLINK("http://nashsad.ru/images/goods/big/00000012544.jpg","http://nashsad.ru/images/goods/big/00000012544.jpg")</f>
        <v>http://nashsad.ru/images/goods/big/00000012544.jpg</v>
      </c>
      <c r="I47"/>
      <c r="J47"/>
      <c r="K47"/>
      <c r="L47"/>
      <c r="M47"/>
      <c r="N47"/>
      <c r="O47"/>
      <c r="P47"/>
      <c r="Q47"/>
      <c r="R47"/>
      <c r="S47"/>
      <c r="T47"/>
    </row>
    <row r="48" spans="1:20" ht="12.75" outlineLevel="3">
      <c r="A48"/>
      <c r="B48" s="25" t="str">
        <f>HYPERLINK("http://nashsad.ru/images/goods/big/00000007692.jpg","Лаваглют 2.09 красная")</f>
        <v>Лаваглют 2.09 красная</v>
      </c>
      <c r="C48" s="26">
        <v>7692</v>
      </c>
      <c r="D48" s="27">
        <v>260</v>
      </c>
      <c r="E48" s="28" t="s">
        <v>18</v>
      </c>
      <c r="F48" s="29"/>
      <c r="G48" s="18">
        <f t="shared" si="0"/>
        <v>0</v>
      </c>
      <c r="H48" s="18" t="str">
        <f>HYPERLINK("http://nashsad.ru/images/goods/big/00000007692.jpg","http://nashsad.ru/images/goods/big/00000007692.jpg")</f>
        <v>http://nashsad.ru/images/goods/big/00000007692.jpg</v>
      </c>
      <c r="I48"/>
      <c r="J48"/>
      <c r="K48"/>
      <c r="L48"/>
      <c r="M48"/>
      <c r="N48"/>
      <c r="O48"/>
      <c r="P48"/>
      <c r="Q48"/>
      <c r="R48"/>
      <c r="S48"/>
      <c r="T48"/>
    </row>
    <row r="49" spans="1:20" ht="12.75" outlineLevel="3">
      <c r="A49"/>
      <c r="B49" s="25" t="s">
        <v>39</v>
      </c>
      <c r="C49" s="26">
        <v>12914</v>
      </c>
      <c r="D49" s="27">
        <v>230</v>
      </c>
      <c r="E49" s="28" t="s">
        <v>18</v>
      </c>
      <c r="F49" s="29"/>
      <c r="G49" s="18">
        <f t="shared" si="0"/>
        <v>0</v>
      </c>
      <c r="H49" s="18"/>
      <c r="I49"/>
      <c r="J49"/>
      <c r="K49"/>
      <c r="L49"/>
      <c r="M49"/>
      <c r="N49"/>
      <c r="O49"/>
      <c r="P49"/>
      <c r="Q49"/>
      <c r="R49"/>
      <c r="S49"/>
      <c r="T49"/>
    </row>
    <row r="50" spans="1:20" ht="12.75" outlineLevel="3">
      <c r="A50"/>
      <c r="B50" s="25" t="s">
        <v>40</v>
      </c>
      <c r="C50" s="26">
        <v>12925</v>
      </c>
      <c r="D50" s="27">
        <v>260</v>
      </c>
      <c r="E50" s="28" t="s">
        <v>18</v>
      </c>
      <c r="F50" s="29"/>
      <c r="G50" s="18">
        <f t="shared" si="0"/>
        <v>0</v>
      </c>
      <c r="H50" s="18"/>
      <c r="I50"/>
      <c r="J50"/>
      <c r="K50"/>
      <c r="L50"/>
      <c r="M50"/>
      <c r="N50"/>
      <c r="O50"/>
      <c r="P50"/>
      <c r="Q50"/>
      <c r="R50"/>
      <c r="S50"/>
      <c r="T50"/>
    </row>
    <row r="51" spans="1:20" ht="12.75" outlineLevel="3">
      <c r="A51"/>
      <c r="B51" s="25" t="s">
        <v>41</v>
      </c>
      <c r="C51" s="26">
        <v>12916</v>
      </c>
      <c r="D51" s="27">
        <v>230</v>
      </c>
      <c r="E51" s="28" t="s">
        <v>18</v>
      </c>
      <c r="F51" s="29"/>
      <c r="G51" s="18">
        <f t="shared" si="0"/>
        <v>0</v>
      </c>
      <c r="H51" s="18"/>
      <c r="I51"/>
      <c r="J51"/>
      <c r="K51"/>
      <c r="L51"/>
      <c r="M51"/>
      <c r="N51"/>
      <c r="O51"/>
      <c r="P51"/>
      <c r="Q51"/>
      <c r="R51"/>
      <c r="S51"/>
      <c r="T51"/>
    </row>
    <row r="52" spans="1:20" ht="12.75" outlineLevel="3">
      <c r="A52"/>
      <c r="B52" s="25" t="str">
        <f>HYPERLINK("http://nashsad.ru/images/goods/big/00000007733.jpg","Микеланжело 1.58 желтая")</f>
        <v>Микеланжело 1.58 желтая</v>
      </c>
      <c r="C52" s="26">
        <v>7733</v>
      </c>
      <c r="D52" s="27">
        <v>230</v>
      </c>
      <c r="E52" s="28" t="s">
        <v>18</v>
      </c>
      <c r="F52" s="29"/>
      <c r="G52" s="18">
        <f t="shared" si="0"/>
        <v>0</v>
      </c>
      <c r="H52" s="18" t="str">
        <f>HYPERLINK("http://nashsad.ru/images/goods/big/00000007733.jpg","http://nashsad.ru/images/goods/big/00000007733.jpg")</f>
        <v>http://nashsad.ru/images/goods/big/00000007733.jpg</v>
      </c>
      <c r="I52"/>
      <c r="J52"/>
      <c r="K52"/>
      <c r="L52"/>
      <c r="M52"/>
      <c r="N52"/>
      <c r="O52"/>
      <c r="P52"/>
      <c r="Q52"/>
      <c r="R52"/>
      <c r="S52"/>
      <c r="T52"/>
    </row>
    <row r="53" spans="1:20" ht="12.75" outlineLevel="3">
      <c r="A53"/>
      <c r="B53" s="25" t="s">
        <v>42</v>
      </c>
      <c r="C53" s="26">
        <v>10645</v>
      </c>
      <c r="D53" s="27">
        <v>260</v>
      </c>
      <c r="E53" s="28" t="s">
        <v>18</v>
      </c>
      <c r="F53" s="29"/>
      <c r="G53" s="18">
        <f t="shared" si="0"/>
        <v>0</v>
      </c>
      <c r="H53" s="18"/>
      <c r="I53"/>
      <c r="J53"/>
      <c r="K53"/>
      <c r="L53"/>
      <c r="M53"/>
      <c r="N53"/>
      <c r="O53"/>
      <c r="P53"/>
      <c r="Q53"/>
      <c r="R53"/>
      <c r="S53"/>
      <c r="T53"/>
    </row>
    <row r="54" spans="1:20" ht="12.75" outlineLevel="3">
      <c r="A54"/>
      <c r="B54" s="25" t="s">
        <v>43</v>
      </c>
      <c r="C54" s="26">
        <v>11174</v>
      </c>
      <c r="D54" s="27">
        <v>260</v>
      </c>
      <c r="E54" s="28" t="s">
        <v>18</v>
      </c>
      <c r="F54" s="29"/>
      <c r="G54" s="18">
        <f t="shared" si="0"/>
        <v>0</v>
      </c>
      <c r="H54" s="18"/>
      <c r="I54"/>
      <c r="J54"/>
      <c r="K54"/>
      <c r="L54"/>
      <c r="M54"/>
      <c r="N54"/>
      <c r="O54"/>
      <c r="P54"/>
      <c r="Q54"/>
      <c r="R54"/>
      <c r="S54"/>
      <c r="T54"/>
    </row>
    <row r="55" spans="1:20" ht="12.75" outlineLevel="3">
      <c r="A55"/>
      <c r="B55" s="25" t="s">
        <v>44</v>
      </c>
      <c r="C55" s="26">
        <v>12919</v>
      </c>
      <c r="D55" s="27">
        <v>230</v>
      </c>
      <c r="E55" s="28" t="s">
        <v>18</v>
      </c>
      <c r="F55" s="29"/>
      <c r="G55" s="18">
        <f t="shared" si="0"/>
        <v>0</v>
      </c>
      <c r="H55" s="18"/>
      <c r="I55"/>
      <c r="J55"/>
      <c r="K55"/>
      <c r="L55"/>
      <c r="M55"/>
      <c r="N55"/>
      <c r="O55"/>
      <c r="P55"/>
      <c r="Q55"/>
      <c r="R55"/>
      <c r="S55"/>
      <c r="T55"/>
    </row>
    <row r="56" spans="1:20" ht="12.75" outlineLevel="3">
      <c r="A56"/>
      <c r="B56" s="25" t="s">
        <v>45</v>
      </c>
      <c r="C56" s="26">
        <v>12931</v>
      </c>
      <c r="D56" s="27">
        <v>260</v>
      </c>
      <c r="E56" s="28" t="s">
        <v>18</v>
      </c>
      <c r="F56" s="29"/>
      <c r="G56" s="18">
        <f t="shared" si="0"/>
        <v>0</v>
      </c>
      <c r="H56" s="18"/>
      <c r="I56"/>
      <c r="J56"/>
      <c r="K56"/>
      <c r="L56"/>
      <c r="M56"/>
      <c r="N56"/>
      <c r="O56"/>
      <c r="P56"/>
      <c r="Q56"/>
      <c r="R56"/>
      <c r="S56"/>
      <c r="T56"/>
    </row>
    <row r="57" spans="1:20" ht="12.75" outlineLevel="3">
      <c r="A57"/>
      <c r="B57" s="25" t="s">
        <v>46</v>
      </c>
      <c r="C57" s="26">
        <v>12924</v>
      </c>
      <c r="D57" s="27">
        <v>260</v>
      </c>
      <c r="E57" s="28" t="s">
        <v>18</v>
      </c>
      <c r="F57" s="29"/>
      <c r="G57" s="18">
        <f t="shared" si="0"/>
        <v>0</v>
      </c>
      <c r="H57" s="18"/>
      <c r="I57"/>
      <c r="J57"/>
      <c r="K57"/>
      <c r="L57"/>
      <c r="M57"/>
      <c r="N57"/>
      <c r="O57"/>
      <c r="P57"/>
      <c r="Q57"/>
      <c r="R57"/>
      <c r="S57"/>
      <c r="T57"/>
    </row>
    <row r="58" spans="1:20" ht="12.75" outlineLevel="3">
      <c r="A58"/>
      <c r="B58" s="25" t="str">
        <f>HYPERLINK("http://nashsad.ru/images/goods/big/00000011895.jpg","Нина Поулсен 5.14 Белая")</f>
        <v>Нина Поулсен 5.14 Белая</v>
      </c>
      <c r="C58" s="26">
        <v>11895</v>
      </c>
      <c r="D58" s="27">
        <v>260</v>
      </c>
      <c r="E58" s="28" t="s">
        <v>18</v>
      </c>
      <c r="F58" s="29"/>
      <c r="G58" s="18">
        <f t="shared" si="0"/>
        <v>0</v>
      </c>
      <c r="H58" s="18" t="str">
        <f>HYPERLINK("http://nashsad.ru/images/goods/big/00000011895.jpg","http://nashsad.ru/images/goods/big/00000011895.jpg")</f>
        <v>http://nashsad.ru/images/goods/big/00000011895.jpg</v>
      </c>
      <c r="I58"/>
      <c r="J58"/>
      <c r="K58"/>
      <c r="L58"/>
      <c r="M58"/>
      <c r="N58"/>
      <c r="O58"/>
      <c r="P58"/>
      <c r="Q58"/>
      <c r="R58"/>
      <c r="S58"/>
      <c r="T58"/>
    </row>
    <row r="59" spans="1:20" ht="12.75" outlineLevel="3">
      <c r="A59"/>
      <c r="B59" s="25" t="s">
        <v>47</v>
      </c>
      <c r="C59" s="26">
        <v>12917</v>
      </c>
      <c r="D59" s="27">
        <v>240</v>
      </c>
      <c r="E59" s="28" t="s">
        <v>18</v>
      </c>
      <c r="F59" s="29"/>
      <c r="G59" s="18">
        <f t="shared" si="0"/>
        <v>0</v>
      </c>
      <c r="H59" s="18"/>
      <c r="I59"/>
      <c r="J59"/>
      <c r="K59"/>
      <c r="L59"/>
      <c r="M59"/>
      <c r="N59"/>
      <c r="O59"/>
      <c r="P59"/>
      <c r="Q59"/>
      <c r="R59"/>
      <c r="S59"/>
      <c r="T59"/>
    </row>
    <row r="60" spans="1:20" ht="12.75" outlineLevel="3">
      <c r="A60"/>
      <c r="B60" s="25" t="str">
        <f>HYPERLINK("http://nashsad.ru/images/goods/big/00000011172.jpg","Олд Порт 7.06")</f>
        <v>Олд Порт 7.06</v>
      </c>
      <c r="C60" s="26">
        <v>11172</v>
      </c>
      <c r="D60" s="27">
        <v>290</v>
      </c>
      <c r="E60" s="28" t="s">
        <v>18</v>
      </c>
      <c r="F60" s="29"/>
      <c r="G60" s="18">
        <f t="shared" si="0"/>
        <v>0</v>
      </c>
      <c r="H60" s="18" t="str">
        <f>HYPERLINK("http://nashsad.ru/images/goods/big/00000011172.jpg","http://nashsad.ru/images/goods/big/00000011172.jpg")</f>
        <v>http://nashsad.ru/images/goods/big/00000011172.jpg</v>
      </c>
      <c r="I60"/>
      <c r="J60"/>
      <c r="K60"/>
      <c r="L60"/>
      <c r="M60"/>
      <c r="N60"/>
      <c r="O60"/>
      <c r="P60"/>
      <c r="Q60"/>
      <c r="R60"/>
      <c r="S60"/>
      <c r="T60"/>
    </row>
    <row r="61" spans="1:20" ht="12.75" outlineLevel="3">
      <c r="A61"/>
      <c r="B61" s="25" t="str">
        <f>HYPERLINK("http://nashsad.ru/images/goods/big/00000007756.jpg","Оранж цента 2.29 лососевая")</f>
        <v>Оранж цента 2.29 лососевая</v>
      </c>
      <c r="C61" s="26">
        <v>7756</v>
      </c>
      <c r="D61" s="27">
        <v>260</v>
      </c>
      <c r="E61" s="28" t="s">
        <v>18</v>
      </c>
      <c r="F61" s="29"/>
      <c r="G61" s="18">
        <f t="shared" si="0"/>
        <v>0</v>
      </c>
      <c r="H61" s="18" t="str">
        <f>HYPERLINK("http://nashsad.ru/images/goods/big/00000007756.jpg","http://nashsad.ru/images/goods/big/00000007756.jpg")</f>
        <v>http://nashsad.ru/images/goods/big/00000007756.jpg</v>
      </c>
      <c r="I61"/>
      <c r="J61"/>
      <c r="K61"/>
      <c r="L61"/>
      <c r="M61"/>
      <c r="N61"/>
      <c r="O61"/>
      <c r="P61"/>
      <c r="Q61"/>
      <c r="R61"/>
      <c r="S61"/>
      <c r="T61"/>
    </row>
    <row r="62" spans="1:20" ht="12.75" outlineLevel="3">
      <c r="A62"/>
      <c r="B62" s="25" t="str">
        <f>HYPERLINK("http://nashsad.ru/images/goods/big/00000011165.jpg","Пароле 1.103 темно-розовая")</f>
        <v>Пароле 1.103 темно-розовая</v>
      </c>
      <c r="C62" s="26">
        <v>11165</v>
      </c>
      <c r="D62" s="27">
        <v>190</v>
      </c>
      <c r="E62" s="28" t="s">
        <v>18</v>
      </c>
      <c r="F62" s="29"/>
      <c r="G62" s="18">
        <f t="shared" si="0"/>
        <v>0</v>
      </c>
      <c r="H62" s="18" t="str">
        <f>HYPERLINK("http://nashsad.ru/images/goods/big/00000011165.jpg","http://nashsad.ru/images/goods/big/00000011165.jpg")</f>
        <v>http://nashsad.ru/images/goods/big/00000011165.jpg</v>
      </c>
      <c r="I62"/>
      <c r="J62"/>
      <c r="K62"/>
      <c r="L62"/>
      <c r="M62"/>
      <c r="N62"/>
      <c r="O62"/>
      <c r="P62"/>
      <c r="Q62"/>
      <c r="R62"/>
      <c r="S62"/>
      <c r="T62"/>
    </row>
    <row r="63" spans="1:20" ht="12.75" outlineLevel="3">
      <c r="A63"/>
      <c r="B63" s="25" t="str">
        <f>HYPERLINK("http://nashsad.ru/images/goods/big/00000010647.jpg","Пилгрим 7.07")</f>
        <v>Пилгрим 7.07</v>
      </c>
      <c r="C63" s="26">
        <v>10647</v>
      </c>
      <c r="D63" s="27">
        <v>290</v>
      </c>
      <c r="E63" s="28" t="s">
        <v>18</v>
      </c>
      <c r="F63" s="29"/>
      <c r="G63" s="18">
        <f t="shared" si="0"/>
        <v>0</v>
      </c>
      <c r="H63" s="18" t="str">
        <f>HYPERLINK("http://nashsad.ru/images/goods/big/00000010647.jpg","http://nashsad.ru/images/goods/big/00000010647.jpg")</f>
        <v>http://nashsad.ru/images/goods/big/00000010647.jpg</v>
      </c>
      <c r="I63"/>
      <c r="J63"/>
      <c r="K63"/>
      <c r="L63"/>
      <c r="M63"/>
      <c r="N63"/>
      <c r="O63"/>
      <c r="P63"/>
      <c r="Q63"/>
      <c r="R63"/>
      <c r="S63"/>
      <c r="T63"/>
    </row>
    <row r="64" spans="1:20" ht="12.75" outlineLevel="3">
      <c r="A64"/>
      <c r="B64" s="25" t="s">
        <v>48</v>
      </c>
      <c r="C64" s="26">
        <v>12929</v>
      </c>
      <c r="D64" s="27">
        <v>290</v>
      </c>
      <c r="E64" s="28" t="s">
        <v>18</v>
      </c>
      <c r="F64" s="29"/>
      <c r="G64" s="18">
        <f t="shared" si="0"/>
        <v>0</v>
      </c>
      <c r="H64" s="18"/>
      <c r="I64"/>
      <c r="J64"/>
      <c r="K64"/>
      <c r="L64"/>
      <c r="M64"/>
      <c r="N64"/>
      <c r="O64"/>
      <c r="P64"/>
      <c r="Q64"/>
      <c r="R64"/>
      <c r="S64"/>
      <c r="T64"/>
    </row>
    <row r="65" spans="1:20" ht="12.75" outlineLevel="3">
      <c r="A65"/>
      <c r="B65" s="25" t="s">
        <v>49</v>
      </c>
      <c r="C65" s="26">
        <v>12918</v>
      </c>
      <c r="D65" s="27">
        <v>260</v>
      </c>
      <c r="E65" s="28" t="s">
        <v>18</v>
      </c>
      <c r="F65" s="29"/>
      <c r="G65" s="18">
        <f t="shared" si="0"/>
        <v>0</v>
      </c>
      <c r="H65" s="18"/>
      <c r="I65"/>
      <c r="J65"/>
      <c r="K65"/>
      <c r="L65"/>
      <c r="M65"/>
      <c r="N65"/>
      <c r="O65"/>
      <c r="P65"/>
      <c r="Q65"/>
      <c r="R65"/>
      <c r="S65"/>
      <c r="T65"/>
    </row>
    <row r="66" spans="1:20" ht="12.75" outlineLevel="3">
      <c r="A66"/>
      <c r="B66" s="25" t="s">
        <v>50</v>
      </c>
      <c r="C66" s="26">
        <v>12937</v>
      </c>
      <c r="D66" s="27">
        <v>280</v>
      </c>
      <c r="E66" s="28" t="s">
        <v>18</v>
      </c>
      <c r="F66" s="29"/>
      <c r="G66" s="18">
        <f t="shared" si="0"/>
        <v>0</v>
      </c>
      <c r="H66" s="18"/>
      <c r="I66"/>
      <c r="J66"/>
      <c r="K66"/>
      <c r="L66"/>
      <c r="M66"/>
      <c r="N66"/>
      <c r="O66"/>
      <c r="P66"/>
      <c r="Q66"/>
      <c r="R66"/>
      <c r="S66"/>
      <c r="T66"/>
    </row>
    <row r="67" spans="1:20" ht="12.75" outlineLevel="3">
      <c r="A67"/>
      <c r="B67" s="25" t="s">
        <v>51</v>
      </c>
      <c r="C67" s="26">
        <v>12941</v>
      </c>
      <c r="D67" s="27">
        <v>230</v>
      </c>
      <c r="E67" s="28" t="s">
        <v>18</v>
      </c>
      <c r="F67" s="29"/>
      <c r="G67" s="18">
        <f t="shared" si="0"/>
        <v>0</v>
      </c>
      <c r="H67" s="18"/>
      <c r="I67"/>
      <c r="J67"/>
      <c r="K67"/>
      <c r="L67"/>
      <c r="M67"/>
      <c r="N67"/>
      <c r="O67"/>
      <c r="P67"/>
      <c r="Q67"/>
      <c r="R67"/>
      <c r="S67"/>
      <c r="T67"/>
    </row>
    <row r="68" spans="1:20" ht="12.75" outlineLevel="3">
      <c r="A68"/>
      <c r="B68" s="25" t="str">
        <f>HYPERLINK("http://nashsad.ru/images/goods/big/00000011643.jpg","Ренессанс 6.17 роз-красн в полосочку")</f>
        <v>Ренессанс 6.17 роз-красн в полосочку</v>
      </c>
      <c r="C68" s="26">
        <v>11643</v>
      </c>
      <c r="D68" s="27">
        <v>250</v>
      </c>
      <c r="E68" s="28" t="s">
        <v>18</v>
      </c>
      <c r="F68" s="29"/>
      <c r="G68" s="18">
        <f t="shared" si="0"/>
        <v>0</v>
      </c>
      <c r="H68" s="18" t="str">
        <f>HYPERLINK("http://nashsad.ru/images/goods/big/00000011643.jpg","http://nashsad.ru/images/goods/big/00000011643.jpg")</f>
        <v>http://nashsad.ru/images/goods/big/00000011643.jpg</v>
      </c>
      <c r="I68"/>
      <c r="J68"/>
      <c r="K68"/>
      <c r="L68"/>
      <c r="M68"/>
      <c r="N68"/>
      <c r="O68"/>
      <c r="P68"/>
      <c r="Q68"/>
      <c r="R68"/>
      <c r="S68"/>
      <c r="T68"/>
    </row>
    <row r="69" spans="1:20" ht="12.75" outlineLevel="3">
      <c r="A69"/>
      <c r="B69" s="25" t="str">
        <f>HYPERLINK("http://nashsad.ru/images/goods/big/00000012223.jpg","Росенштадт Фрейсинг 6.19 Розово-белая")</f>
        <v>Росенштадт Фрейсинг 6.19 Розово-белая</v>
      </c>
      <c r="C69" s="26">
        <v>12223</v>
      </c>
      <c r="D69" s="27">
        <v>260</v>
      </c>
      <c r="E69" s="28" t="s">
        <v>18</v>
      </c>
      <c r="F69" s="29"/>
      <c r="G69" s="18">
        <f t="shared" si="0"/>
        <v>0</v>
      </c>
      <c r="H69" s="18" t="str">
        <f>HYPERLINK("http://nashsad.ru/images/goods/big/00000012223.jpg","http://nashsad.ru/images/goods/big/00000012223.jpg")</f>
        <v>http://nashsad.ru/images/goods/big/00000012223.jpg</v>
      </c>
      <c r="I69"/>
      <c r="J69"/>
      <c r="K69"/>
      <c r="L69"/>
      <c r="M69"/>
      <c r="N69"/>
      <c r="O69"/>
      <c r="P69"/>
      <c r="Q69"/>
      <c r="R69"/>
      <c r="S69"/>
      <c r="T69"/>
    </row>
    <row r="70" spans="1:20" ht="12.75" outlineLevel="3">
      <c r="A70"/>
      <c r="B70" s="25" t="str">
        <f>HYPERLINK("http://nashsad.ru/images/goods/big/00000007761.jpg","Самба 2.18 оранжево-желтая")</f>
        <v>Самба 2.18 оранжево-желтая</v>
      </c>
      <c r="C70" s="26">
        <v>7761</v>
      </c>
      <c r="D70" s="27">
        <v>260</v>
      </c>
      <c r="E70" s="28" t="s">
        <v>18</v>
      </c>
      <c r="F70" s="29"/>
      <c r="G70" s="18">
        <f t="shared" si="0"/>
        <v>0</v>
      </c>
      <c r="H70" s="18" t="str">
        <f>HYPERLINK("http://nashsad.ru/images/goods/big/00000007761.jpg","http://nashsad.ru/images/goods/big/00000007761.jpg")</f>
        <v>http://nashsad.ru/images/goods/big/00000007761.jpg</v>
      </c>
      <c r="I70"/>
      <c r="J70"/>
      <c r="K70"/>
      <c r="L70"/>
      <c r="M70"/>
      <c r="N70"/>
      <c r="O70"/>
      <c r="P70"/>
      <c r="Q70"/>
      <c r="R70"/>
      <c r="S70"/>
      <c r="T70"/>
    </row>
    <row r="71" spans="1:20" ht="12.75" outlineLevel="3">
      <c r="A71"/>
      <c r="B71" s="25" t="s">
        <v>52</v>
      </c>
      <c r="C71" s="26">
        <v>12920</v>
      </c>
      <c r="D71" s="27">
        <v>260</v>
      </c>
      <c r="E71" s="28" t="s">
        <v>18</v>
      </c>
      <c r="F71" s="29"/>
      <c r="G71" s="18">
        <f t="shared" si="0"/>
        <v>0</v>
      </c>
      <c r="H71" s="18"/>
      <c r="I71"/>
      <c r="J71"/>
      <c r="K71"/>
      <c r="L71"/>
      <c r="M71"/>
      <c r="N71"/>
      <c r="O71"/>
      <c r="P71"/>
      <c r="Q71"/>
      <c r="R71"/>
      <c r="S71"/>
      <c r="T71"/>
    </row>
    <row r="72" spans="1:20" ht="12.75" outlineLevel="3">
      <c r="A72"/>
      <c r="B72" s="25" t="str">
        <f>HYPERLINK("http://nashsad.ru/images/goods/big/00000007762.jpg","Сачмо 2.19 Ярко-красная")</f>
        <v>Сачмо 2.19 Ярко-красная</v>
      </c>
      <c r="C72" s="26">
        <v>7762</v>
      </c>
      <c r="D72" s="27">
        <v>260</v>
      </c>
      <c r="E72" s="28" t="s">
        <v>18</v>
      </c>
      <c r="F72" s="29"/>
      <c r="G72" s="18">
        <f t="shared" si="0"/>
        <v>0</v>
      </c>
      <c r="H72" s="18" t="str">
        <f>HYPERLINK("http://nashsad.ru/images/goods/big/00000007762.jpg","http://nashsad.ru/images/goods/big/00000007762.jpg")</f>
        <v>http://nashsad.ru/images/goods/big/00000007762.jpg</v>
      </c>
      <c r="I72"/>
      <c r="J72"/>
      <c r="K72"/>
      <c r="L72"/>
      <c r="M72"/>
      <c r="N72"/>
      <c r="O72"/>
      <c r="P72"/>
      <c r="Q72"/>
      <c r="R72"/>
      <c r="S72"/>
      <c r="T72"/>
    </row>
    <row r="73" spans="1:20" ht="12.75" outlineLevel="3">
      <c r="A73"/>
      <c r="B73" s="25" t="s">
        <v>53</v>
      </c>
      <c r="C73" s="26">
        <v>12911</v>
      </c>
      <c r="D73" s="27">
        <v>230</v>
      </c>
      <c r="E73" s="28" t="s">
        <v>18</v>
      </c>
      <c r="F73" s="29"/>
      <c r="G73" s="18">
        <f t="shared" si="0"/>
        <v>0</v>
      </c>
      <c r="H73" s="18"/>
      <c r="I73"/>
      <c r="J73"/>
      <c r="K73"/>
      <c r="L73"/>
      <c r="M73"/>
      <c r="N73"/>
      <c r="O73"/>
      <c r="P73"/>
      <c r="Q73"/>
      <c r="R73"/>
      <c r="S73"/>
      <c r="T73"/>
    </row>
    <row r="74" spans="1:20" ht="12.75" outlineLevel="3">
      <c r="A74"/>
      <c r="B74" s="25" t="str">
        <f>HYPERLINK("http://nashsad.ru/images/goods/big/00000011891.jpg","Сейко 1.117 желтая")</f>
        <v>Сейко 1.117 желтая</v>
      </c>
      <c r="C74" s="26">
        <v>11891</v>
      </c>
      <c r="D74" s="27">
        <v>230</v>
      </c>
      <c r="E74" s="28" t="s">
        <v>18</v>
      </c>
      <c r="F74" s="29"/>
      <c r="G74" s="18">
        <f t="shared" si="0"/>
        <v>0</v>
      </c>
      <c r="H74" s="18" t="str">
        <f>HYPERLINK("http://nashsad.ru/images/goods/big/00000011891.jpg","http://nashsad.ru/images/goods/big/00000011891.jpg")</f>
        <v>http://nashsad.ru/images/goods/big/00000011891.jpg</v>
      </c>
      <c r="I74"/>
      <c r="J74"/>
      <c r="K74"/>
      <c r="L74"/>
      <c r="M74"/>
      <c r="N74"/>
      <c r="O74"/>
      <c r="P74"/>
      <c r="Q74"/>
      <c r="R74"/>
      <c r="S74"/>
      <c r="T74"/>
    </row>
    <row r="75" spans="1:20" ht="12.75" outlineLevel="3">
      <c r="A75"/>
      <c r="B75" s="25" t="s">
        <v>54</v>
      </c>
      <c r="C75" s="26">
        <v>12936</v>
      </c>
      <c r="D75" s="27">
        <v>260</v>
      </c>
      <c r="E75" s="28" t="s">
        <v>18</v>
      </c>
      <c r="F75" s="29"/>
      <c r="G75" s="18">
        <f t="shared" si="0"/>
        <v>0</v>
      </c>
      <c r="H75" s="18"/>
      <c r="I75"/>
      <c r="J75"/>
      <c r="K75"/>
      <c r="L75"/>
      <c r="M75"/>
      <c r="N75"/>
      <c r="O75"/>
      <c r="P75"/>
      <c r="Q75"/>
      <c r="R75"/>
      <c r="S75"/>
      <c r="T75"/>
    </row>
    <row r="76" spans="1:20" ht="12.75" outlineLevel="3">
      <c r="A76"/>
      <c r="B76" s="25" t="s">
        <v>55</v>
      </c>
      <c r="C76" s="26">
        <v>12934</v>
      </c>
      <c r="D76" s="27">
        <v>260</v>
      </c>
      <c r="E76" s="28" t="s">
        <v>18</v>
      </c>
      <c r="F76" s="29"/>
      <c r="G76" s="18">
        <f t="shared" si="0"/>
        <v>0</v>
      </c>
      <c r="H76" s="18"/>
      <c r="I76"/>
      <c r="J76"/>
      <c r="K76"/>
      <c r="L76"/>
      <c r="M76"/>
      <c r="N76"/>
      <c r="O76"/>
      <c r="P76"/>
      <c r="Q76"/>
      <c r="R76"/>
      <c r="S76"/>
      <c r="T76"/>
    </row>
    <row r="77" spans="1:20" ht="12.75" outlineLevel="3">
      <c r="A77"/>
      <c r="B77" s="25" t="s">
        <v>56</v>
      </c>
      <c r="C77" s="26">
        <v>12923</v>
      </c>
      <c r="D77" s="27">
        <v>240</v>
      </c>
      <c r="E77" s="28" t="s">
        <v>18</v>
      </c>
      <c r="F77" s="29"/>
      <c r="G77" s="18">
        <f t="shared" si="0"/>
        <v>0</v>
      </c>
      <c r="H77" s="18"/>
      <c r="I77"/>
      <c r="J77"/>
      <c r="K77"/>
      <c r="L77"/>
      <c r="M77"/>
      <c r="N77"/>
      <c r="O77"/>
      <c r="P77"/>
      <c r="Q77"/>
      <c r="R77"/>
      <c r="S77"/>
      <c r="T77"/>
    </row>
    <row r="78" spans="1:20" ht="12.75" outlineLevel="3">
      <c r="A78"/>
      <c r="B78" s="25" t="s">
        <v>57</v>
      </c>
      <c r="C78" s="26">
        <v>11171</v>
      </c>
      <c r="D78" s="27">
        <v>290</v>
      </c>
      <c r="E78" s="28" t="s">
        <v>18</v>
      </c>
      <c r="F78" s="29"/>
      <c r="G78" s="18">
        <f t="shared" si="0"/>
        <v>0</v>
      </c>
      <c r="H78" s="18"/>
      <c r="I78"/>
      <c r="J78"/>
      <c r="K78"/>
      <c r="L78"/>
      <c r="M78"/>
      <c r="N78"/>
      <c r="O78"/>
      <c r="P78"/>
      <c r="Q78"/>
      <c r="R78"/>
      <c r="S78"/>
      <c r="T78"/>
    </row>
    <row r="79" spans="1:20" ht="12.75" outlineLevel="3">
      <c r="A79"/>
      <c r="B79" s="25" t="str">
        <f>HYPERLINK("http://nashsad.ru/images/goods/big/00000012545.jpg","Текила 6,18")</f>
        <v>Текила 6,18</v>
      </c>
      <c r="C79" s="26">
        <v>12545</v>
      </c>
      <c r="D79" s="27">
        <v>260</v>
      </c>
      <c r="E79" s="28" t="s">
        <v>18</v>
      </c>
      <c r="F79" s="29"/>
      <c r="G79" s="18">
        <f t="shared" si="0"/>
        <v>0</v>
      </c>
      <c r="H79" s="18" t="str">
        <f>HYPERLINK("http://nashsad.ru/images/goods/big/00000012545.jpg","http://nashsad.ru/images/goods/big/00000012545.jpg")</f>
        <v>http://nashsad.ru/images/goods/big/00000012545.jpg</v>
      </c>
      <c r="I79"/>
      <c r="J79"/>
      <c r="K79"/>
      <c r="L79"/>
      <c r="M79"/>
      <c r="N79"/>
      <c r="O79"/>
      <c r="P79"/>
      <c r="Q79"/>
      <c r="R79"/>
      <c r="S79"/>
      <c r="T79"/>
    </row>
    <row r="80" spans="1:20" ht="12.75" outlineLevel="3">
      <c r="A80"/>
      <c r="B80" s="25" t="str">
        <f>HYPERLINK("http://nashsad.ru/images/goods/big/00000012530.jpg","Тиара 2,35 белая")</f>
        <v>Тиара 2,35 белая</v>
      </c>
      <c r="C80" s="26">
        <v>12530</v>
      </c>
      <c r="D80" s="27">
        <v>260</v>
      </c>
      <c r="E80" s="28" t="s">
        <v>18</v>
      </c>
      <c r="F80" s="29"/>
      <c r="G80" s="18">
        <f t="shared" si="0"/>
        <v>0</v>
      </c>
      <c r="H80" s="18" t="str">
        <f>HYPERLINK("http://nashsad.ru/images/goods/big/00000012530.jpg","http://nashsad.ru/images/goods/big/00000012530.jpg")</f>
        <v>http://nashsad.ru/images/goods/big/00000012530.jpg</v>
      </c>
      <c r="I80"/>
      <c r="J80"/>
      <c r="K80"/>
      <c r="L80"/>
      <c r="M80"/>
      <c r="N80"/>
      <c r="O80"/>
      <c r="P80"/>
      <c r="Q80"/>
      <c r="R80"/>
      <c r="S80"/>
      <c r="T80"/>
    </row>
    <row r="81" spans="1:20" ht="12.75" outlineLevel="3">
      <c r="A81"/>
      <c r="B81" s="25" t="s">
        <v>58</v>
      </c>
      <c r="C81" s="26">
        <v>12935</v>
      </c>
      <c r="D81" s="27">
        <v>230</v>
      </c>
      <c r="E81" s="28" t="s">
        <v>18</v>
      </c>
      <c r="F81" s="29"/>
      <c r="G81" s="18">
        <f t="shared" si="0"/>
        <v>0</v>
      </c>
      <c r="H81" s="18"/>
      <c r="I81"/>
      <c r="J81"/>
      <c r="K81"/>
      <c r="L81"/>
      <c r="M81"/>
      <c r="N81"/>
      <c r="O81"/>
      <c r="P81"/>
      <c r="Q81"/>
      <c r="R81"/>
      <c r="S81"/>
      <c r="T81"/>
    </row>
    <row r="82" spans="1:20" ht="12.75" outlineLevel="3">
      <c r="A82"/>
      <c r="B82" s="25" t="s">
        <v>59</v>
      </c>
      <c r="C82" s="26">
        <v>12926</v>
      </c>
      <c r="D82" s="27">
        <v>240</v>
      </c>
      <c r="E82" s="28" t="s">
        <v>18</v>
      </c>
      <c r="F82" s="29"/>
      <c r="G82" s="18">
        <f t="shared" si="0"/>
        <v>0</v>
      </c>
      <c r="H82" s="18"/>
      <c r="I82"/>
      <c r="J82"/>
      <c r="K82"/>
      <c r="L82"/>
      <c r="M82"/>
      <c r="N82"/>
      <c r="O82"/>
      <c r="P82"/>
      <c r="Q82"/>
      <c r="R82"/>
      <c r="S82"/>
      <c r="T82"/>
    </row>
    <row r="83" spans="1:20" ht="12.75" outlineLevel="3">
      <c r="A83"/>
      <c r="B83" s="25" t="s">
        <v>60</v>
      </c>
      <c r="C83" s="26">
        <v>12940</v>
      </c>
      <c r="D83" s="27">
        <v>290</v>
      </c>
      <c r="E83" s="28" t="s">
        <v>18</v>
      </c>
      <c r="F83" s="29"/>
      <c r="G83" s="18">
        <f t="shared" si="0"/>
        <v>0</v>
      </c>
      <c r="H83" s="18"/>
      <c r="I83"/>
      <c r="J83"/>
      <c r="K83"/>
      <c r="L83"/>
      <c r="M83"/>
      <c r="N83"/>
      <c r="O83"/>
      <c r="P83"/>
      <c r="Q83"/>
      <c r="R83"/>
      <c r="S83"/>
      <c r="T83"/>
    </row>
    <row r="84" spans="1:20" ht="12.75" outlineLevel="3">
      <c r="A84"/>
      <c r="B84" s="25" t="s">
        <v>61</v>
      </c>
      <c r="C84" s="26">
        <v>7764</v>
      </c>
      <c r="D84" s="27">
        <v>230</v>
      </c>
      <c r="E84" s="28" t="s">
        <v>18</v>
      </c>
      <c r="F84" s="29"/>
      <c r="G84" s="18">
        <f t="shared" si="0"/>
        <v>0</v>
      </c>
      <c r="H84" s="18"/>
      <c r="I84"/>
      <c r="J84"/>
      <c r="K84"/>
      <c r="L84"/>
      <c r="M84"/>
      <c r="N84"/>
      <c r="O84"/>
      <c r="P84"/>
      <c r="Q84"/>
      <c r="R84"/>
      <c r="S84"/>
      <c r="T84"/>
    </row>
    <row r="85" spans="1:20" ht="12.75" outlineLevel="3">
      <c r="A85"/>
      <c r="B85" s="25" t="s">
        <v>62</v>
      </c>
      <c r="C85" s="26">
        <v>12922</v>
      </c>
      <c r="D85" s="27">
        <v>260</v>
      </c>
      <c r="E85" s="28" t="s">
        <v>18</v>
      </c>
      <c r="F85" s="29"/>
      <c r="G85" s="18">
        <f t="shared" si="0"/>
        <v>0</v>
      </c>
      <c r="H85" s="18"/>
      <c r="I85"/>
      <c r="J85"/>
      <c r="K85"/>
      <c r="L85"/>
      <c r="M85"/>
      <c r="N85"/>
      <c r="O85"/>
      <c r="P85"/>
      <c r="Q85"/>
      <c r="R85"/>
      <c r="S85"/>
      <c r="T85"/>
    </row>
    <row r="86" spans="1:20" ht="12.75" outlineLevel="3">
      <c r="A86"/>
      <c r="B86" s="25" t="str">
        <f>HYPERLINK("http://nashsad.ru/images/goods/big/00000012523.jpg","Френдли 1.104")</f>
        <v>Френдли 1.104</v>
      </c>
      <c r="C86" s="26">
        <v>12523</v>
      </c>
      <c r="D86" s="27">
        <v>230</v>
      </c>
      <c r="E86" s="28" t="s">
        <v>18</v>
      </c>
      <c r="F86" s="29"/>
      <c r="G86" s="18">
        <f t="shared" si="0"/>
        <v>0</v>
      </c>
      <c r="H86" s="18" t="str">
        <f>HYPERLINK("http://nashsad.ru/images/goods/big/00000012523.jpg","http://nashsad.ru/images/goods/big/00000012523.jpg")</f>
        <v>http://nashsad.ru/images/goods/big/00000012523.jpg</v>
      </c>
      <c r="I86"/>
      <c r="J86"/>
      <c r="K86"/>
      <c r="L86"/>
      <c r="M86"/>
      <c r="N86"/>
      <c r="O86"/>
      <c r="P86"/>
      <c r="Q86"/>
      <c r="R86"/>
      <c r="S86"/>
      <c r="T86"/>
    </row>
    <row r="87" spans="1:20" ht="12.75" outlineLevel="3">
      <c r="A87"/>
      <c r="B87" s="25" t="s">
        <v>63</v>
      </c>
      <c r="C87" s="26">
        <v>11161</v>
      </c>
      <c r="D87" s="27">
        <v>230</v>
      </c>
      <c r="E87" s="28" t="s">
        <v>18</v>
      </c>
      <c r="F87" s="29"/>
      <c r="G87" s="18">
        <f t="shared" si="0"/>
        <v>0</v>
      </c>
      <c r="H87" s="18"/>
      <c r="I87"/>
      <c r="J87"/>
      <c r="K87"/>
      <c r="L87"/>
      <c r="M87"/>
      <c r="N87"/>
      <c r="O87"/>
      <c r="P87"/>
      <c r="Q87"/>
      <c r="R87"/>
      <c r="S87"/>
      <c r="T87"/>
    </row>
    <row r="88" spans="1:20" ht="12.75" outlineLevel="3">
      <c r="A88"/>
      <c r="B88" s="25" t="str">
        <f>HYPERLINK("http://nashsad.ru/images/goods/big/00000007765.jpg","Шарль де голь 1.12 голубая")</f>
        <v>Шарль де голь 1.12 голубая</v>
      </c>
      <c r="C88" s="26">
        <v>7765</v>
      </c>
      <c r="D88" s="27">
        <v>240</v>
      </c>
      <c r="E88" s="28" t="s">
        <v>18</v>
      </c>
      <c r="F88" s="29"/>
      <c r="G88" s="18">
        <f t="shared" si="0"/>
        <v>0</v>
      </c>
      <c r="H88" s="18" t="str">
        <f>HYPERLINK("http://nashsad.ru/images/goods/big/00000007765.jpg","http://nashsad.ru/images/goods/big/00000007765.jpg")</f>
        <v>http://nashsad.ru/images/goods/big/00000007765.jpg</v>
      </c>
      <c r="I88"/>
      <c r="J88"/>
      <c r="K88"/>
      <c r="L88"/>
      <c r="M88"/>
      <c r="N88"/>
      <c r="O88"/>
      <c r="P88"/>
      <c r="Q88"/>
      <c r="R88"/>
      <c r="S88"/>
      <c r="T88"/>
    </row>
    <row r="89" spans="1:20" ht="12.75" outlineLevel="3">
      <c r="A89"/>
      <c r="B89" s="25" t="str">
        <f>HYPERLINK("http://nashsad.ru/images/goods/big/00000007706.jpg","Шваненсе 4.08 Белая")</f>
        <v>Шваненсе 4.08 Белая</v>
      </c>
      <c r="C89" s="26">
        <v>7706</v>
      </c>
      <c r="D89" s="27">
        <v>240</v>
      </c>
      <c r="E89" s="28" t="s">
        <v>18</v>
      </c>
      <c r="F89" s="29"/>
      <c r="G89" s="18">
        <f t="shared" si="0"/>
        <v>0</v>
      </c>
      <c r="H89" s="18" t="str">
        <f>HYPERLINK("http://nashsad.ru/images/goods/big/00000007706.jpg","http://nashsad.ru/images/goods/big/00000007706.jpg")</f>
        <v>http://nashsad.ru/images/goods/big/00000007706.jpg</v>
      </c>
      <c r="I89"/>
      <c r="J89"/>
      <c r="K89"/>
      <c r="L89"/>
      <c r="M89"/>
      <c r="N89"/>
      <c r="O89"/>
      <c r="P89"/>
      <c r="Q89"/>
      <c r="R89"/>
      <c r="S89"/>
      <c r="T89"/>
    </row>
    <row r="90" spans="1:20" ht="12.75" outlineLevel="3">
      <c r="A90"/>
      <c r="B90" s="25" t="s">
        <v>64</v>
      </c>
      <c r="C90" s="26">
        <v>12930</v>
      </c>
      <c r="D90" s="27">
        <v>260</v>
      </c>
      <c r="E90" s="28" t="s">
        <v>18</v>
      </c>
      <c r="F90" s="29"/>
      <c r="G90" s="18">
        <f t="shared" si="0"/>
        <v>0</v>
      </c>
      <c r="H90" s="18"/>
      <c r="I90"/>
      <c r="J90"/>
      <c r="K90"/>
      <c r="L90"/>
      <c r="M90"/>
      <c r="N90"/>
      <c r="O90"/>
      <c r="P90"/>
      <c r="Q90"/>
      <c r="R90"/>
      <c r="S90"/>
      <c r="T90"/>
    </row>
    <row r="91" spans="1:20" ht="12.75" outlineLevel="3">
      <c r="A91"/>
      <c r="B91" s="25" t="s">
        <v>65</v>
      </c>
      <c r="C91" s="26">
        <v>12912</v>
      </c>
      <c r="D91" s="27">
        <v>240</v>
      </c>
      <c r="E91" s="28" t="s">
        <v>18</v>
      </c>
      <c r="F91" s="29"/>
      <c r="G91" s="18">
        <f t="shared" si="0"/>
        <v>0</v>
      </c>
      <c r="H91" s="18"/>
      <c r="I91"/>
      <c r="J91"/>
      <c r="K91"/>
      <c r="L91"/>
      <c r="M91"/>
      <c r="N91"/>
      <c r="O91"/>
      <c r="P91"/>
      <c r="Q91"/>
      <c r="R91"/>
      <c r="S91"/>
      <c r="T91"/>
    </row>
    <row r="92" spans="1:20" ht="12.75" outlineLevel="3">
      <c r="A92"/>
      <c r="B92" s="25" t="s">
        <v>66</v>
      </c>
      <c r="C92" s="26">
        <v>9866</v>
      </c>
      <c r="D92" s="27">
        <v>240</v>
      </c>
      <c r="E92" s="28" t="s">
        <v>18</v>
      </c>
      <c r="F92" s="29"/>
      <c r="G92" s="18">
        <f t="shared" si="0"/>
        <v>0</v>
      </c>
      <c r="H92" s="18"/>
      <c r="I92"/>
      <c r="J92"/>
      <c r="K92"/>
      <c r="L92"/>
      <c r="M92"/>
      <c r="N92"/>
      <c r="O92"/>
      <c r="P92"/>
      <c r="Q92"/>
      <c r="R92"/>
      <c r="S92"/>
      <c r="T92"/>
    </row>
    <row r="93" spans="1:20" ht="12.75" outlineLevel="3">
      <c r="A93"/>
      <c r="B93" s="25" t="s">
        <v>67</v>
      </c>
      <c r="C93" s="26">
        <v>8698</v>
      </c>
      <c r="D93" s="27">
        <v>260</v>
      </c>
      <c r="E93" s="28" t="s">
        <v>18</v>
      </c>
      <c r="F93" s="29"/>
      <c r="G93" s="18">
        <f t="shared" si="0"/>
        <v>0</v>
      </c>
      <c r="H93" s="18"/>
      <c r="I93"/>
      <c r="J93"/>
      <c r="K93"/>
      <c r="L93"/>
      <c r="M93"/>
      <c r="N93"/>
      <c r="O93"/>
      <c r="P93"/>
      <c r="Q93"/>
      <c r="R93"/>
      <c r="S93"/>
      <c r="T93"/>
    </row>
    <row r="94" spans="1:20" ht="12.75" outlineLevel="3">
      <c r="A94"/>
      <c r="B94" s="25" t="s">
        <v>68</v>
      </c>
      <c r="C94" s="26">
        <v>11630</v>
      </c>
      <c r="D94" s="27">
        <v>260</v>
      </c>
      <c r="E94" s="28" t="s">
        <v>18</v>
      </c>
      <c r="F94" s="29"/>
      <c r="G94" s="18">
        <f t="shared" si="0"/>
        <v>0</v>
      </c>
      <c r="H94" s="18"/>
      <c r="I94"/>
      <c r="J94"/>
      <c r="K94"/>
      <c r="L94"/>
      <c r="M94"/>
      <c r="N94"/>
      <c r="O94"/>
      <c r="P94"/>
      <c r="Q94"/>
      <c r="R94"/>
      <c r="S94"/>
      <c r="T94"/>
    </row>
    <row r="95" spans="6:8" ht="12.75">
      <c r="F95" s="1" t="s">
        <v>69</v>
      </c>
      <c r="G95" s="1">
        <f>SUM(G9:G94)</f>
        <v>0</v>
      </c>
      <c r="H95" s="1" t="s">
        <v>70</v>
      </c>
    </row>
  </sheetData>
  <sheetProtection password="FF11" sheet="1"/>
  <mergeCells count="4">
    <mergeCell ref="B9:B10"/>
    <mergeCell ref="C9:C10"/>
    <mergeCell ref="D9:E9"/>
    <mergeCell ref="F9:G9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3126811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2019-03-19T17:54:19Z</cp:lastPrinted>
  <dcterms:created xsi:type="dcterms:W3CDTF">2019-03-19T17:54:19Z</dcterms:created>
  <dcterms:modified xsi:type="dcterms:W3CDTF">2019-03-19T17:54:25Z</dcterms:modified>
  <cp:category/>
  <cp:version/>
  <cp:contentType/>
  <cp:contentStatus/>
  <cp:revision>2</cp:revision>
</cp:coreProperties>
</file>